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Sheet1!$A$3:$V$36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<sst xmlns="http://schemas.openxmlformats.org/spreadsheetml/2006/main" count="451" uniqueCount="196">
  <si>
    <t>乌审旗2025年度财政衔接推进乡村振兴补助资金项目完成情况表</t>
  </si>
  <si>
    <t>序号</t>
  </si>
  <si>
    <t>乡</t>
  </si>
  <si>
    <t>项目类型</t>
  </si>
  <si>
    <t>项目二级类型</t>
  </si>
  <si>
    <t>项目子类型</t>
  </si>
  <si>
    <t>项目名称</t>
  </si>
  <si>
    <t>建设内容</t>
  </si>
  <si>
    <t>项目地点</t>
  </si>
  <si>
    <t>使用资金规模</t>
  </si>
  <si>
    <t>项目业主单位</t>
  </si>
  <si>
    <t>开始日期</t>
  </si>
  <si>
    <t>结束日期</t>
  </si>
  <si>
    <t>项目是否完工</t>
  </si>
  <si>
    <t>绩效目标情况</t>
  </si>
  <si>
    <t>利益链接情况</t>
  </si>
  <si>
    <t>财政资金支持合计</t>
  </si>
  <si>
    <t>农村集体经济配套资金</t>
  </si>
  <si>
    <t>衔接资金支持合计</t>
  </si>
  <si>
    <t>中央</t>
  </si>
  <si>
    <t>省级</t>
  </si>
  <si>
    <t>市级</t>
  </si>
  <si>
    <t>县级</t>
  </si>
  <si>
    <t>民委</t>
  </si>
  <si>
    <t/>
  </si>
  <si>
    <t>产业发展</t>
  </si>
  <si>
    <t>生产项目</t>
  </si>
  <si>
    <t>种植业基地</t>
  </si>
  <si>
    <t>堵嘎尔湾村玉米种植购置农机设备项目</t>
  </si>
  <si>
    <t>新建厂房800平米，用于存放农用机械以及种子化肥和农药，购置玉米种植所需拖拉机、旋耕机、播种机、收割机、打草机、液压翻转犁等全套设备。</t>
  </si>
  <si>
    <t>堵嘎尔湾村</t>
  </si>
  <si>
    <t>20250424</t>
  </si>
  <si>
    <t>是</t>
  </si>
  <si>
    <t>项目完成预期设定目标，项目效益明显，群众满意度高。</t>
  </si>
  <si>
    <t>项目构建了利益联结机制，为项目区农牧户的增收致富，激发内在生产力提供了有力保障。</t>
  </si>
  <si>
    <t>休闲农业与乡村旅游</t>
  </si>
  <si>
    <t>星空房民俗度假区项目</t>
  </si>
  <si>
    <t>购买17处星空房</t>
  </si>
  <si>
    <t>黄陶勒盖嘎查</t>
  </si>
  <si>
    <t>20250417</t>
  </si>
  <si>
    <t>20250627</t>
  </si>
  <si>
    <t>陶尔庙嘎查骑马场建设项目</t>
  </si>
  <si>
    <t>（一）走马场地建设一处300米*28米。
（二）骑马训练场地2000平米。及购买训练设备
（三）建设140平米的马棚2座。
（四）建设300平米的储草棚1处及配套设备。
（五）建设蒙古包储物室和料理室各1座。
（六）购买马鞍马具等配套用具30套。
（七）饲草料加工车间1处100平米。</t>
  </si>
  <si>
    <t>陶尔庙嘎查</t>
  </si>
  <si>
    <t>陶尔庙嘎查委员会</t>
  </si>
  <si>
    <t>20250529</t>
  </si>
  <si>
    <t>20250923</t>
  </si>
  <si>
    <t>加工流通项目</t>
  </si>
  <si>
    <t>加工业</t>
  </si>
  <si>
    <r>
      <rPr>
        <sz val="11"/>
        <rFont val="宋体"/>
        <charset val="134"/>
      </rPr>
      <t>沙如勒努图克嘎查饲草料</t>
    </r>
    <r>
      <rPr>
        <sz val="11"/>
        <rFont val="Courier New"/>
        <charset val="134"/>
      </rPr>
      <t>"</t>
    </r>
    <r>
      <rPr>
        <sz val="11"/>
        <rFont val="宋体"/>
        <charset val="134"/>
      </rPr>
      <t>中央厨房</t>
    </r>
    <r>
      <rPr>
        <sz val="11"/>
        <rFont val="Courier New"/>
        <charset val="134"/>
      </rPr>
      <t>"</t>
    </r>
    <r>
      <rPr>
        <sz val="11"/>
        <rFont val="宋体"/>
        <charset val="134"/>
      </rPr>
      <t>建设项目</t>
    </r>
  </si>
  <si>
    <t>建设330平米型饲草料储备库1个、购买加工搅拌机、精饲料储料罐、精饲料筛草机、打包机等机械设备</t>
  </si>
  <si>
    <t>萨如努图嘎查</t>
  </si>
  <si>
    <t>沙如勒努图克嘎查</t>
  </si>
  <si>
    <t>20250425</t>
  </si>
  <si>
    <t>20250728</t>
  </si>
  <si>
    <t>宝日呼岱嘎查建设防汛抗旱物资储备库项目</t>
  </si>
  <si>
    <t>新建防汛抗旱物资储备库2400平米，总用面积3998.08平方米，占地5.9971亩。</t>
  </si>
  <si>
    <t>宝日呼岱嘎查</t>
  </si>
  <si>
    <t>乌审旗民族事务委员会</t>
  </si>
  <si>
    <t>20250522</t>
  </si>
  <si>
    <t>20250724</t>
  </si>
  <si>
    <t>品牌打造和展销平台</t>
  </si>
  <si>
    <t>陶利嘎查农畜产品交易站项目</t>
  </si>
  <si>
    <t>综合农畜产品交易服务站基础设施提升改造2500㎡。</t>
  </si>
  <si>
    <t>陶利嘎查</t>
  </si>
  <si>
    <t>20250418</t>
  </si>
  <si>
    <t>产业服务支撑项目</t>
  </si>
  <si>
    <t>科技服务</t>
  </si>
  <si>
    <t>乌审召镇农机服务项目</t>
  </si>
  <si>
    <t>购置收割机一台
青储收割机一台
大型拖拉机一台
大型犁一台
大型旋根机一台
压扁式割草机一台
打捆机一台
洒粪机一台
青储草运输车一台</t>
  </si>
  <si>
    <t>乌审召嘎查</t>
  </si>
  <si>
    <t>浩勒报吉村</t>
  </si>
  <si>
    <t>20251211</t>
  </si>
  <si>
    <t>20251216</t>
  </si>
  <si>
    <t>其他</t>
  </si>
  <si>
    <t>中华民族传统手工艺培训制作研究研发传承展览销售综合性培训基地</t>
  </si>
  <si>
    <t>改建改造总面积为314㎡培训场所，1。购买（刺绣机器1台、锁边机1台、整烫机1台、电子裁剪机1台、缝纫机10台、整理柜1组、灯具1套）；购买其他成品：散热器等；购买洗漱台、大便器、塑料管、窗帘等；</t>
  </si>
  <si>
    <t>巴音陶勒盖嘎查</t>
  </si>
  <si>
    <t>农产品仓储保鲜冷链基础设施建设</t>
  </si>
  <si>
    <t>乌审旗乌兰陶勒盖镇巴音希利嘎查肉质产品精细深加工项目</t>
  </si>
  <si>
    <t>1. 操作台带冷冻柜 2台
2. 大型圆刀切片机 1台
3. 大型三箱电锯骨机1台
4. 小型据骨机 1台
5. 操作台
6. 大型双门真空机 1台
7. 单门真空机 2台
8. 烤全羊机 1台
9. 全自动串羊肉串机1台
10.切割机（肋条）1台
11.水浴式热缩机 2台
12.急冻冷库 18平方米
13.2型排酸柜 1台
14.定制版冷冻展柜 4个
15.全自动烤肉机 1台
16.和面机 1台
17.2型绞肉机 1台
18.电烧烤炉 1台
19.煤气烧烤炉 1台
20. 冻干机 1台</t>
  </si>
  <si>
    <t>巴音希利嘎查</t>
  </si>
  <si>
    <t>巴音希利嘎查委员会</t>
  </si>
  <si>
    <t>20250430</t>
  </si>
  <si>
    <t>20251111</t>
  </si>
  <si>
    <t>乌兰什巴台村有机覆盖物生产项目</t>
  </si>
  <si>
    <t>主要需要建设内容由有机覆盖物染色区、产品晾晒区、产品打包区、产品仓储及配送区等部分组成，购置剥皮机、切片机、拉丝机、染色机、滚筒筛、输送带、染色带、装载机、包装机等设备。</t>
  </si>
  <si>
    <t>乌兰什巴台村</t>
  </si>
  <si>
    <t>困难群众饮用低氟茶</t>
  </si>
  <si>
    <t>乌审旗送低氟茶入户项目</t>
  </si>
  <si>
    <t>全旗365个脱贫户及监测户（数据会有变化，是动态数据），每户发放275元符合国家标准的低氟边销茶</t>
  </si>
  <si>
    <t>乌审旗</t>
  </si>
  <si>
    <t>20250912</t>
  </si>
  <si>
    <t>农牧民实用技术培训（民委）</t>
  </si>
  <si>
    <t>举办实用技术培训</t>
  </si>
  <si>
    <t>项目管理费</t>
  </si>
  <si>
    <t>项目管理费（民委）</t>
  </si>
  <si>
    <t>项目评审、招标、监理、验收等与项目管理相关的支出</t>
  </si>
  <si>
    <t>20251114</t>
  </si>
  <si>
    <t>乌审旗嘎鲁图镇神水台村青少年国防教育研学营地项目</t>
  </si>
  <si>
    <t>升级改造乌审旗青少年国防教育研学营地3000㎡（打造真人CS场地（700㎡），400米成人和儿童障碍赛道2个、体能训练器材30套等；军用帐篷、军用器材等设施设备）</t>
  </si>
  <si>
    <t>神水台村</t>
  </si>
  <si>
    <t>20250829</t>
  </si>
  <si>
    <t>20251130</t>
  </si>
  <si>
    <t>斯布扣嘎查民族饮食文化体验基地购买设备项目</t>
  </si>
  <si>
    <t>购置FD-真空冻干机-10冻干设备、不锈钢案台、锯骨机、包装机等设施设备</t>
  </si>
  <si>
    <t>斯布扣嘎查</t>
  </si>
  <si>
    <t>20250714</t>
  </si>
  <si>
    <t>乌审旗嘎鲁图镇斯布扣嘎查农牧民就业创业基地购买设备项目</t>
  </si>
  <si>
    <t>海威重型木工伺服电机车床T-60S、卡盘、刀具、首饰激光焊接机600W，DY-、激光雕刻机，GZY-200FA、激光雕刻机，GZY-200FA、移动卧式带锯机，MJ1600、合力叉车，CPC（D）3.8H4.5m、木工平刨，600螺旋刀380V2.5米、2.2KW手动方眼钻、MX5116B单抽立铣木工机、全自动重型压刨机830单面、立式带锯机345E、直播平台等设施设备</t>
  </si>
  <si>
    <t>乌审旗毛乌素农牧业投资集团有限公司</t>
  </si>
  <si>
    <t>乌审旗冷链物流配送集散中心</t>
  </si>
  <si>
    <t>屠宰类设备、包装类设备、冷库库体保温、冷库制冷系统等设备的采购与安装。</t>
  </si>
  <si>
    <t>20250427</t>
  </si>
  <si>
    <t>乡村振兴</t>
  </si>
  <si>
    <t>养殖业基地</t>
  </si>
  <si>
    <t>脱贫人口产业奖补（到户）项目</t>
  </si>
  <si>
    <t>资金用于到户类产业项目奖补，每户奖补不超过5000元。</t>
  </si>
  <si>
    <r>
      <rPr>
        <sz val="11"/>
        <rFont val="宋体"/>
        <charset val="134"/>
      </rPr>
      <t>嘎鲁图镇</t>
    </r>
    <r>
      <rPr>
        <sz val="11"/>
        <rFont val="Courier New"/>
        <charset val="134"/>
      </rPr>
      <t>,</t>
    </r>
    <r>
      <rPr>
        <sz val="11"/>
        <rFont val="宋体"/>
        <charset val="134"/>
      </rPr>
      <t>乌审召镇</t>
    </r>
    <r>
      <rPr>
        <sz val="11"/>
        <rFont val="Courier New"/>
        <charset val="134"/>
      </rPr>
      <t>,</t>
    </r>
    <r>
      <rPr>
        <sz val="11"/>
        <rFont val="宋体"/>
        <charset val="134"/>
      </rPr>
      <t>乌兰陶勒盖镇</t>
    </r>
    <r>
      <rPr>
        <sz val="11"/>
        <rFont val="Courier New"/>
        <charset val="134"/>
      </rPr>
      <t>,</t>
    </r>
    <r>
      <rPr>
        <sz val="11"/>
        <rFont val="宋体"/>
        <charset val="134"/>
      </rPr>
      <t>无定河镇</t>
    </r>
    <r>
      <rPr>
        <sz val="11"/>
        <rFont val="Courier New"/>
        <charset val="134"/>
      </rPr>
      <t>,</t>
    </r>
    <r>
      <rPr>
        <sz val="11"/>
        <rFont val="宋体"/>
        <charset val="134"/>
      </rPr>
      <t>图克镇</t>
    </r>
    <r>
      <rPr>
        <sz val="11"/>
        <rFont val="Courier New"/>
        <charset val="134"/>
      </rPr>
      <t>,</t>
    </r>
    <r>
      <rPr>
        <sz val="11"/>
        <rFont val="宋体"/>
        <charset val="134"/>
      </rPr>
      <t>苏力德苏木</t>
    </r>
  </si>
  <si>
    <t>乌审旗乡村振兴统筹发展中心</t>
  </si>
  <si>
    <t>20250428</t>
  </si>
  <si>
    <t>项目管理费（乡村振兴）</t>
  </si>
  <si>
    <t>项目资金提取1%，用于衔接资金项目评审、绩效评价、验收等支出，以确保帮扶项目顺利进行</t>
  </si>
  <si>
    <t>20250616</t>
  </si>
  <si>
    <t>嘎鲁图镇</t>
  </si>
  <si>
    <t>新型农村集体经济发展项目</t>
  </si>
  <si>
    <t>乌审旗布寨细毛羊专业合作社滴灌带加工厂扩建项目</t>
  </si>
  <si>
    <t>1.高速内镶贴片滴灌带生产线1套。
2.90高速水带生产线1套。
3.破碎清洗，造粒生产线1套。</t>
  </si>
  <si>
    <t>嘎鲁图镇人民政府</t>
  </si>
  <si>
    <t>2025.6.23</t>
  </si>
  <si>
    <t>2025.12.19</t>
  </si>
  <si>
    <t>1.数量指标：本项目建成后，可存栏能繁母兔900余只，年繁育出栏优质商品兔3.8万只左右。
2.经济指标：预计年利润40万元左右，以“保底+提成”形式增加嘎查集体经济收入，其中保底9万元，提成按照实际年利润收入的5%进行支付。
3.社会指标：可提供部分劳动就业岗位，带动脱贫户和其他返乡待业大学生创业；同时通过典型，以点带面，加快乌审旗特色养殖业的发展，对助力乡村产业振兴具有重要意义。</t>
  </si>
  <si>
    <t>1.构建“联得紧、带的稳、收益久”的长效机制，与嘎查建立利益共同体，科学合理确定带动方式和收益程度，推动嘎查全面振兴和实现共同富裕。
2.为农牧民免费提供种兔，提供技术支持，统一上门配种、统一出栏销售，手把手带领，带动嘎查农牧户养殖肉兔，提高集体收入。实行联盟抱团保价回收的模式，建立密切的利益联结联合体，按照“统一种群、统一饲料、统一防疫、统一配种、统一出栏、统一销售”模式，确保农牧民增收。
3.每年春耕提供有机兔粪肥料，将发酵好的兔粪免费发放到牧民户，改善土壤结构，提高土壤肥力，促进农作物生长，增加农牧户收益。后期还将增加互联网平台，扩大扶持就业名额，增设市场管理和自媒体运营等多个岗位，聘用本嘎查待就业的大学生，培养和发展自媒体直播及抖音店铺管理，扩大销售渠道，带领农牧民们勤劳致富。</t>
  </si>
  <si>
    <t>乌审旗肉兔养殖产业基地建设项目</t>
  </si>
  <si>
    <t>1、全自动化养兔全套设备1套。
2、空气能设备及混凝土设施1套。
3、饲料库。</t>
  </si>
  <si>
    <t>2025.4.23</t>
  </si>
  <si>
    <t>2025.7.29</t>
  </si>
  <si>
    <t>（一）经济效益：新增生产线投产后，预计年利润收入30万元，以“保底+提成”形式增加嘎查集体经济收入，其中保底8万元，提成按照实际年利润收入的5%进行支付。
（二）社会效益：更好地满足农牧民对滴灌带的需求，降成本20元/卷，提供灵活就业岗位，提升农牧民劳动技能和就业能力。而且示范带动其他嘎查和农牧民参与乡村振兴项目，促进乡村振兴战略深入实施和推广。
（三）生态效益：建设生产线回收废旧塑料，减少污染，促进资源循环与可持续发展。</t>
  </si>
  <si>
    <t>1.组织协调：由嘎鲁图镇主导，整合乡村振兴项目资金，嘎查负责具体实施与监督管理，保障农牧民利益。
2.回收成本降低：合作社负责回收农牧民废弃滴灌带，加工后作为原材料，降低农牧民购买滴灌带成本，每卷减少20元费用支出。
3.就业与优惠扶持：为嘎查农牧民提供灵活就业岗位，优先安排脱贫户、享受政策突发困难农牧户就业，并给予特殊优惠政策，如按成本价购买滴灌带。</t>
  </si>
  <si>
    <t>乌兰陶勒盖镇</t>
  </si>
  <si>
    <t>乌兰陶勒盖镇玉米油莎豆特色产业基地建设项目</t>
  </si>
  <si>
    <t>新建约1200平方米的库房及水、电等配套设施；</t>
  </si>
  <si>
    <t>胜利村</t>
  </si>
  <si>
    <t>无定河镇</t>
  </si>
  <si>
    <t>大石砭村羊肚菌推广种植示范项目</t>
  </si>
  <si>
    <t>建设3栋温室大棚及附属设施，温室大棚占面积2700平米，总占地面积6300平方米</t>
  </si>
  <si>
    <t>大石砭村</t>
  </si>
  <si>
    <r>
      <rPr>
        <sz val="11"/>
        <rFont val="宋体"/>
        <charset val="134"/>
      </rPr>
      <t>乌审旗无定河</t>
    </r>
    <r>
      <rPr>
        <sz val="11"/>
        <rFont val="Courier New"/>
        <charset val="134"/>
      </rPr>
      <t>1000</t>
    </r>
    <r>
      <rPr>
        <sz val="11"/>
        <rFont val="宋体"/>
        <charset val="134"/>
      </rPr>
      <t>亩稻渔综合种养基地种棚建设项目</t>
    </r>
  </si>
  <si>
    <t>新建鱼、虾、蟹种苗繁育棚三个，每个建筑面积650平方米，共计1950平方米；棚内配套相关基础设施。</t>
  </si>
  <si>
    <t>无定河村</t>
  </si>
  <si>
    <t>20251127</t>
  </si>
  <si>
    <t>苏力德苏木</t>
  </si>
  <si>
    <t>纳林河村羊肚菌推广种植示范项目</t>
  </si>
  <si>
    <t>建设4栋温室大棚，总面积约4080平米，每平米约435元。</t>
  </si>
  <si>
    <t>纳林河村</t>
  </si>
  <si>
    <t>苏力德苏木纳林河村</t>
  </si>
  <si>
    <t>20250919</t>
  </si>
  <si>
    <t>乌审旗供销合作社联合社</t>
  </si>
  <si>
    <t>市场建设和农村物流</t>
  </si>
  <si>
    <t>乌审旗供销社农资仓储配送中心</t>
  </si>
  <si>
    <t>建设农资仓储配送中心1870.17平米。</t>
  </si>
  <si>
    <t>河南村</t>
  </si>
  <si>
    <t>供销社</t>
  </si>
  <si>
    <t>嘎鲁图镇斯布扣嘎查矿区移民产业园集中养殖区项目（三期）</t>
  </si>
  <si>
    <r>
      <rPr>
        <sz val="11"/>
        <rFont val="宋体"/>
        <charset val="134"/>
      </rPr>
      <t>集中养殖区（三期）：总占地面积</t>
    </r>
    <r>
      <rPr>
        <sz val="11"/>
        <rFont val="Courier New"/>
        <charset val="134"/>
      </rPr>
      <t>537</t>
    </r>
    <r>
      <rPr>
        <sz val="11"/>
        <rFont val="宋体"/>
        <charset val="134"/>
      </rPr>
      <t>亩，建设标准化草棚</t>
    </r>
    <r>
      <rPr>
        <sz val="11"/>
        <rFont val="Courier New"/>
        <charset val="134"/>
      </rPr>
      <t>1</t>
    </r>
    <r>
      <rPr>
        <sz val="11"/>
        <rFont val="宋体"/>
        <charset val="134"/>
      </rPr>
      <t>栋（</t>
    </r>
    <r>
      <rPr>
        <sz val="11"/>
        <rFont val="Courier New"/>
        <charset val="134"/>
      </rPr>
      <t>80m*30m</t>
    </r>
    <r>
      <rPr>
        <sz val="11"/>
        <rFont val="宋体"/>
        <charset val="134"/>
      </rPr>
      <t>）</t>
    </r>
    <r>
      <rPr>
        <sz val="11"/>
        <rFont val="Courier New"/>
        <charset val="134"/>
      </rPr>
      <t>2400</t>
    </r>
    <r>
      <rPr>
        <sz val="11"/>
        <rFont val="宋体"/>
        <charset val="134"/>
      </rPr>
      <t>平米，牛棚一座。</t>
    </r>
  </si>
  <si>
    <t>否</t>
  </si>
  <si>
    <t>预计建设三期标准化草棚1栋。引进龙头企业，带动零散户发展养殖业，提高养殖户收入，每年至少为嘎查集体经济收入增加16.85万元。</t>
  </si>
  <si>
    <t>嘎鲁图镇斯布扣嘎查矿区移民产业园集中养殖区项目建成后，每年至少为嘎查集体经济收入增加16.85万元。一是收益嘎查将进行再分配，其中20%作为发展壮大嘎查集体经济联农带农富农资金；其中60%为斯布扣嘎查大斯布扣牧业社97户265人实际人均分红；其中20％为合作社收益。二是为嘎查脱贫户、监测户、就业困难群体提供灵活就业岗位，并帮助带动脱贫户、困难户开展肉牛托底收购工作；三是带动大斯布扣种养殖专业合作社优质牧草实现订单销售及就近储存，为农牧民节约运输储存成本。</t>
  </si>
  <si>
    <t>无定河镇富硒甜糯玉米深加工建设项目</t>
  </si>
  <si>
    <t>新建厂房900平方米，购买建设鲜食玉米加工、粽子加工、冷榨加工、玉米制糁和炒制等设备。</t>
  </si>
  <si>
    <t>无定河镇人民政府</t>
  </si>
  <si>
    <t>20250802</t>
  </si>
  <si>
    <t>乡村建设行动</t>
  </si>
  <si>
    <t>农村基础设施（含产业配套基础设施）</t>
  </si>
  <si>
    <t>农村道路建设（通村路、通户路、小型桥梁等）</t>
  </si>
  <si>
    <t>乌兰陶勒盖镇嘎查村乡村道路提质改造项目</t>
  </si>
  <si>
    <t>巴音敖包嘎查修砂石路7公里；跃进村修砂石路共计6公里；前进村修砂石路共计5公里；巴音高勒嘎查修砂石路共计7公里。总计25公里。</t>
  </si>
  <si>
    <t>乌兰陶勒盖镇人民政府</t>
  </si>
  <si>
    <t>20250901</t>
  </si>
  <si>
    <t>图克镇</t>
  </si>
  <si>
    <t>乌兰什巴台村聚民养殖场建设项目</t>
  </si>
  <si>
    <t>项目规划占地总面积35200平方米（约52.8亩）。建设生产设施包括棚圈4栋，饲草料储存棚、饲料库、饲草料产品贮存间、晾晒场地、场地硬化、绿化、场区道路、活动场所，以及养殖场区水电、消防、安保等附属设施。</t>
  </si>
  <si>
    <t>乌兰什巴台村民委员会</t>
  </si>
  <si>
    <t>20250721</t>
  </si>
  <si>
    <t>无定河镇道路改造项目</t>
  </si>
  <si>
    <t>此项目涉及堵嘎尔湾村、无定河村和红进滩村，建设规模及内容主要包括：
1.在堵嘎湾村修整原路基，铺设宽4米、长共计7公里的通社主干线匝砖路；
2.在无定河村修整原路基，铺设宽4米、长共计5.5公里的通社主干线匝砖路；
3.在红进滩村修整原路基，铺设宽4米、长共计6公里的通社主干线匝砖路。</t>
  </si>
  <si>
    <t>堵嘎尔湾村,无定河村,红进滩村</t>
  </si>
  <si>
    <t>20250920</t>
  </si>
  <si>
    <t>20251209</t>
  </si>
  <si>
    <t>乌兰什巴台村道路升级改造提升项目</t>
  </si>
  <si>
    <t>（1）乌兰什巴台村二社：修砂石路0.8公里
（2）乌兰什巴台村三社：修砂石路5.3公里
（3）乌兰什巴台村四社：修砂石路3公里
（4）乌兰什巴台村五社：修砂石路2公里
（5）乌兰什巴台村六社：修砂石路2.95公里
（6）乌兰什巴台村七社：修砂石路0.995公里
（7）乌兰什巴台村八社：修砂石路2.6公里</t>
  </si>
  <si>
    <t>苏力德苏木人民政府</t>
  </si>
  <si>
    <t>20251112</t>
  </si>
  <si>
    <t>项目完工后将达到预期设定目标</t>
  </si>
  <si>
    <t>项目构建了利益联结机制，预计完工后将为项目区农牧户的增收致富，激发内在生产力提供有力保障。</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</si>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</sst>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indexed="8"/>
      <name val="宋体"/>
      <charset val="134"/>
      <scheme val="minor"/>
    </font>
    <font>
      <sz val="11"/>
      <name val="宋体"/>
      <charset val="134"/>
      <scheme val="minor"/>
    </font>
    <font>
      <b/>
      <sz val="20"/>
      <name val="宋体"/>
      <charset val="134"/>
    </font>
    <font>
      <b/>
      <sz val="20"/>
      <name val="Courier New"/>
      <charset val="134"/>
    </font>
    <font>
      <b/>
      <sz val="20"/>
      <color indexed="8"/>
      <name val="宋体"/>
      <charset val="134"/>
      <scheme val="minor"/>
    </font>
    <font>
      <b/>
      <sz val="11"/>
      <name val="Courier New"/>
      <charset val="134"/>
    </font>
    <font>
      <b/>
      <sz val="11"/>
      <name val="宋体"/>
      <charset val="134"/>
    </font>
    <font>
      <b/>
      <sz val="11"/>
      <color indexed="8"/>
      <name val="宋体"/>
      <charset val="134"/>
      <scheme val="minor"/>
    </font>
    <font>
      <sz val="11"/>
      <name val="Courier New"/>
      <charset val="134"/>
    </font>
    <font>
      <sz val="11"/>
      <name val="宋体"/>
      <charset val="134"/>
    </font>
    <font>
      <sz val="12"/>
      <name val="华文楷体"/>
      <charset val="134"/>
    </font>
    <font>
      <sz val="11"/>
      <color theme="1"/>
      <name val="宋体"/>
      <charset val="134"/>
    </font>
    <font>
      <sz val="11"/>
      <name val="华文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indexed="0"/>
      </left>
      <right style="thin">
        <color indexed="0"/>
      </right>
      <top style="thin">
        <color indexed="0"/>
      </top>
      <bottom style="thin">
        <color indexed="0"/>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indexed="0"/>
      </bottom>
      <diagonal/>
    </border>
    <border>
      <left style="thin">
        <color auto="1"/>
      </left>
      <right style="thin">
        <color auto="1"/>
      </right>
      <top style="thin">
        <color auto="1"/>
      </top>
      <bottom style="thin">
        <color indexed="0"/>
      </bottom>
      <diagonal/>
    </border>
    <border>
      <left style="thin">
        <color auto="1"/>
      </left>
      <right/>
      <top style="thin">
        <color auto="1"/>
      </top>
      <bottom style="thin">
        <color indexed="0"/>
      </bottom>
      <diagonal/>
    </border>
    <border>
      <left style="thin">
        <color indexed="0"/>
      </left>
      <right/>
      <top style="thin">
        <color indexed="0"/>
      </top>
      <bottom style="thin">
        <color indexed="0"/>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style="thin">
        <color auto="1"/>
      </right>
      <top style="thin">
        <color indexed="0"/>
      </top>
      <bottom style="thin">
        <color auto="1"/>
      </bottom>
      <diagonal/>
    </border>
    <border>
      <left style="thin">
        <color auto="1"/>
      </left>
      <right/>
      <top style="thin">
        <color indexed="0"/>
      </top>
      <bottom style="thin">
        <color auto="1"/>
      </bottom>
      <diagonal/>
    </border>
    <border>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1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6" applyNumberFormat="0" applyFill="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1" fillId="0" borderId="0" applyNumberFormat="0" applyFill="0" applyBorder="0" applyAlignment="0" applyProtection="0">
      <alignment vertical="center"/>
    </xf>
    <xf numFmtId="0" fontId="22" fillId="3" borderId="18" applyNumberFormat="0" applyAlignment="0" applyProtection="0">
      <alignment vertical="center"/>
    </xf>
    <xf numFmtId="0" fontId="23" fillId="4" borderId="19" applyNumberFormat="0" applyAlignment="0" applyProtection="0">
      <alignment vertical="center"/>
    </xf>
    <xf numFmtId="0" fontId="24" fillId="4" borderId="18" applyNumberFormat="0" applyAlignment="0" applyProtection="0">
      <alignment vertical="center"/>
    </xf>
    <xf numFmtId="0" fontId="25" fillId="5" borderId="20" applyNumberFormat="0" applyAlignment="0" applyProtection="0">
      <alignment vertical="center"/>
    </xf>
    <xf numFmtId="0" fontId="26" fillId="0" borderId="21" applyNumberFormat="0" applyFill="0" applyAlignment="0" applyProtection="0">
      <alignment vertical="center"/>
    </xf>
    <xf numFmtId="0" fontId="27" fillId="0" borderId="2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64">
    <xf numFmtId="0" fontId="0" fillId="0" borderId="0" xfId="0">
      <alignment vertical="center"/>
    </xf>
    <xf numFmtId="0" fontId="1" fillId="0" borderId="0" xfId="0" applyFont="1" applyFill="1" applyAlignment="1">
      <alignment vertical="center"/>
    </xf>
    <xf numFmtId="0" fontId="1" fillId="0" borderId="0" xfId="0" applyFont="1" applyFill="1" applyAlignment="1">
      <alignment vertical="center" wrapText="1"/>
    </xf>
    <xf numFmtId="0" fontId="2" fillId="0" borderId="0" xfId="0" applyFont="1" applyFill="1" applyAlignment="1">
      <alignment vertical="center"/>
    </xf>
    <xf numFmtId="0" fontId="1" fillId="0" borderId="0" xfId="0" applyFont="1" applyFill="1" applyAlignment="1">
      <alignment horizontal="center" vertical="center"/>
    </xf>
    <xf numFmtId="0" fontId="3" fillId="0" borderId="1" xfId="0" applyFont="1" applyFill="1" applyBorder="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vertical="center"/>
    </xf>
    <xf numFmtId="0" fontId="5" fillId="0" borderId="0" xfId="0" applyFont="1" applyFill="1" applyAlignment="1">
      <alignment vertical="center" wrapText="1"/>
    </xf>
    <xf numFmtId="0" fontId="6"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1" fillId="0" borderId="5" xfId="0" applyFont="1" applyFill="1" applyBorder="1" applyAlignment="1">
      <alignment horizontal="center" vertical="center"/>
    </xf>
    <xf numFmtId="0" fontId="7" fillId="0" borderId="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8" fillId="0" borderId="3" xfId="0" applyFont="1" applyFill="1" applyBorder="1" applyAlignment="1">
      <alignment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xf>
    <xf numFmtId="0" fontId="9" fillId="0" borderId="8" xfId="0" applyNumberFormat="1"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9" xfId="0" applyFont="1" applyFill="1" applyBorder="1" applyAlignment="1">
      <alignment horizontal="center" vertical="center"/>
    </xf>
    <xf numFmtId="0" fontId="1" fillId="0" borderId="3" xfId="0" applyFont="1" applyFill="1" applyBorder="1" applyAlignment="1">
      <alignment horizontal="center" vertical="center"/>
    </xf>
    <xf numFmtId="49" fontId="11" fillId="0" borderId="3" xfId="0" applyNumberFormat="1" applyFont="1" applyFill="1" applyBorder="1" applyAlignment="1" applyProtection="1">
      <alignment horizontal="center" vertical="center" wrapText="1"/>
      <protection locked="0"/>
    </xf>
    <xf numFmtId="49" fontId="11" fillId="0" borderId="3"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3" xfId="0" applyFont="1" applyFill="1" applyBorder="1" applyAlignment="1">
      <alignment horizontal="center" vertical="center" wrapText="1"/>
    </xf>
    <xf numFmtId="0" fontId="9" fillId="0" borderId="9" xfId="0" applyFont="1" applyFill="1" applyBorder="1" applyAlignment="1">
      <alignment horizontal="center" vertical="center"/>
    </xf>
    <xf numFmtId="0" fontId="10" fillId="0" borderId="9" xfId="0" applyFont="1" applyFill="1" applyBorder="1" applyAlignment="1">
      <alignment horizontal="center" vertical="center"/>
    </xf>
    <xf numFmtId="49" fontId="12" fillId="0" borderId="3" xfId="0" applyNumberFormat="1" applyFont="1" applyFill="1" applyBorder="1" applyAlignment="1">
      <alignment horizontal="center" vertical="center" wrapText="1"/>
    </xf>
    <xf numFmtId="0" fontId="9" fillId="0" borderId="9" xfId="0" applyNumberFormat="1" applyFont="1" applyFill="1" applyBorder="1" applyAlignment="1">
      <alignment horizontal="center" vertical="center"/>
    </xf>
    <xf numFmtId="0" fontId="9" fillId="0" borderId="10" xfId="0" applyNumberFormat="1" applyFont="1" applyFill="1" applyBorder="1" applyAlignment="1">
      <alignment horizontal="center" vertical="center"/>
    </xf>
    <xf numFmtId="0" fontId="10" fillId="0" borderId="9"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0" fillId="0" borderId="11" xfId="0" applyFont="1" applyFill="1" applyBorder="1" applyAlignment="1">
      <alignment horizontal="center" vertical="center"/>
    </xf>
    <xf numFmtId="0" fontId="9" fillId="0" borderId="11"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9" fillId="0" borderId="11" xfId="0" applyFont="1" applyFill="1" applyBorder="1" applyAlignment="1">
      <alignment horizontal="center" vertical="center"/>
    </xf>
    <xf numFmtId="0" fontId="9" fillId="0" borderId="11" xfId="0" applyNumberFormat="1" applyFont="1" applyFill="1" applyBorder="1" applyAlignment="1">
      <alignment horizontal="center" vertical="center"/>
    </xf>
    <xf numFmtId="0" fontId="9" fillId="0" borderId="12" xfId="0" applyNumberFormat="1" applyFont="1" applyFill="1" applyBorder="1" applyAlignment="1">
      <alignment horizontal="center" vertical="center"/>
    </xf>
    <xf numFmtId="0" fontId="10" fillId="0" borderId="3" xfId="0" applyFont="1" applyFill="1" applyBorder="1" applyAlignment="1">
      <alignment horizontal="center" vertical="center"/>
    </xf>
    <xf numFmtId="0" fontId="9" fillId="0" borderId="3" xfId="0" applyNumberFormat="1" applyFont="1" applyFill="1" applyBorder="1" applyAlignment="1">
      <alignment horizontal="center" vertical="center"/>
    </xf>
    <xf numFmtId="0" fontId="9" fillId="0" borderId="4" xfId="0" applyNumberFormat="1" applyFont="1" applyFill="1" applyBorder="1" applyAlignment="1">
      <alignment horizontal="center" vertical="center"/>
    </xf>
    <xf numFmtId="0" fontId="10" fillId="0" borderId="4"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3"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0" fillId="0" borderId="10" xfId="0" applyFont="1" applyFill="1" applyBorder="1" applyAlignment="1">
      <alignment horizontal="center" vertical="center"/>
    </xf>
    <xf numFmtId="0" fontId="2" fillId="0" borderId="3" xfId="0" applyFont="1" applyFill="1" applyBorder="1" applyAlignment="1">
      <alignment vertical="center" wrapText="1"/>
    </xf>
    <xf numFmtId="0" fontId="10" fillId="0" borderId="14" xfId="0" applyFont="1" applyFill="1" applyBorder="1" applyAlignment="1">
      <alignment horizontal="center" vertical="center"/>
    </xf>
    <xf numFmtId="0" fontId="9" fillId="0" borderId="11" xfId="0" applyNumberFormat="1" applyFont="1" applyFill="1" applyBorder="1" applyAlignment="1">
      <alignment horizontal="center" vertical="center" wrapText="1"/>
    </xf>
    <xf numFmtId="0" fontId="1" fillId="0" borderId="3" xfId="0" applyFont="1" applyFill="1" applyBorder="1" applyAlignment="1">
      <alignment vertical="center" wrapText="1"/>
    </xf>
    <xf numFmtId="0" fontId="10" fillId="0" borderId="13"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36"/>
  <sheetViews>
    <sheetView tabSelected="1" topLeftCell="A5" workbookViewId="0">
      <selection activeCell="V9" sqref="V9"/>
    </sheetView>
  </sheetViews>
  <sheetFormatPr defaultColWidth="9" defaultRowHeight="13.5"/>
  <cols>
    <col min="1" max="1" width="9" style="1"/>
    <col min="2" max="2" width="9.75" style="1" customWidth="1"/>
    <col min="3" max="3" width="9.5" style="1" customWidth="1"/>
    <col min="4" max="4" width="11.75" style="1" customWidth="1"/>
    <col min="5" max="5" width="13.5" style="1" hidden="1" customWidth="1"/>
    <col min="6" max="6" width="14.625" style="1" hidden="1" customWidth="1"/>
    <col min="7" max="7" width="56.875" style="1" customWidth="1"/>
    <col min="8" max="8" width="56.875" style="1" hidden="1" customWidth="1"/>
    <col min="9" max="9" width="19.75" style="1" hidden="1" customWidth="1"/>
    <col min="10" max="10" width="13.875" style="1" hidden="1" customWidth="1"/>
    <col min="11" max="11" width="13.25" style="1" hidden="1" customWidth="1"/>
    <col min="12" max="12" width="12.875" style="1" hidden="1" customWidth="1"/>
    <col min="13" max="13" width="9" style="1" hidden="1" customWidth="1"/>
    <col min="14" max="14" width="11.625" style="1" hidden="1" customWidth="1"/>
    <col min="15" max="15" width="10.375" style="1" hidden="1" customWidth="1"/>
    <col min="16" max="16" width="9.25" style="1" hidden="1" customWidth="1"/>
    <col min="17" max="17" width="12.125" style="2" hidden="1" customWidth="1"/>
    <col min="18" max="19" width="12.125" style="2" customWidth="1"/>
    <col min="20" max="20" width="9" style="4" customWidth="1"/>
    <col min="21" max="21" width="36.5" style="1" customWidth="1"/>
    <col min="22" max="22" width="42.25" style="1" customWidth="1"/>
    <col min="23" max="16384" width="9" style="1"/>
  </cols>
  <sheetData>
    <row r="1" s="1" customFormat="1" ht="38" customHeight="1" spans="1:22">
      <c r="A1" s="5" t="s">
        <v>0</v>
      </c>
      <c r="B1" s="6"/>
      <c r="C1" s="7"/>
      <c r="D1" s="7"/>
      <c r="E1" s="7"/>
      <c r="F1" s="7"/>
      <c r="G1" s="7"/>
      <c r="H1" s="7"/>
      <c r="I1" s="7"/>
      <c r="J1" s="7"/>
      <c r="K1" s="7"/>
      <c r="L1" s="7"/>
      <c r="M1" s="7"/>
      <c r="N1" s="7"/>
      <c r="O1" s="7"/>
      <c r="P1" s="7"/>
      <c r="Q1" s="8"/>
      <c r="R1" s="8"/>
      <c r="S1" s="8"/>
      <c r="T1" s="4"/>
    </row>
    <row r="2" s="1" customFormat="1" ht="38" customHeight="1" spans="1:22">
      <c r="A2" s="9" t="s">
        <v>1</v>
      </c>
      <c r="B2" s="10"/>
      <c r="C2" s="9" t="s">
        <v>2</v>
      </c>
      <c r="D2" s="9" t="s">
        <v>3</v>
      </c>
      <c r="E2" s="9" t="s">
        <v>4</v>
      </c>
      <c r="F2" s="9" t="s">
        <v>5</v>
      </c>
      <c r="G2" s="9" t="s">
        <v>6</v>
      </c>
      <c r="H2" s="11" t="s">
        <v>7</v>
      </c>
      <c r="I2" s="11" t="s">
        <v>8</v>
      </c>
      <c r="J2" s="12" t="s">
        <v>9</v>
      </c>
      <c r="K2" s="12"/>
      <c r="L2" s="12"/>
      <c r="M2" s="12"/>
      <c r="N2" s="12"/>
      <c r="O2" s="12"/>
      <c r="P2" s="13"/>
      <c r="Q2" s="14" t="s">
        <v>10</v>
      </c>
      <c r="R2" s="15" t="s">
        <v>11</v>
      </c>
      <c r="S2" s="15" t="s">
        <v>12</v>
      </c>
      <c r="T2" s="16" t="s">
        <v>13</v>
      </c>
      <c r="U2" s="16" t="s">
        <v>14</v>
      </c>
      <c r="V2" s="16" t="s">
        <v>15</v>
      </c>
    </row>
    <row r="3" s="2" customFormat="1" ht="63" customHeight="1" spans="1:22">
      <c r="A3" s="17"/>
      <c r="B3" s="18"/>
      <c r="C3" s="17"/>
      <c r="D3" s="17"/>
      <c r="E3" s="17"/>
      <c r="F3" s="17"/>
      <c r="G3" s="17"/>
      <c r="H3" s="17"/>
      <c r="I3" s="17"/>
      <c r="J3" s="19" t="s">
        <v>16</v>
      </c>
      <c r="K3" s="19" t="s">
        <v>17</v>
      </c>
      <c r="L3" s="20" t="s">
        <v>18</v>
      </c>
      <c r="M3" s="19" t="s">
        <v>19</v>
      </c>
      <c r="N3" s="19" t="s">
        <v>20</v>
      </c>
      <c r="O3" s="19" t="s">
        <v>21</v>
      </c>
      <c r="P3" s="21" t="s">
        <v>22</v>
      </c>
      <c r="Q3" s="14"/>
      <c r="R3" s="15"/>
      <c r="S3" s="15"/>
      <c r="T3" s="16"/>
      <c r="U3" s="22"/>
      <c r="V3" s="22"/>
    </row>
    <row r="4" s="1" customFormat="1" ht="50" customHeight="1" spans="1:22">
      <c r="A4" s="23">
        <v>1</v>
      </c>
      <c r="B4" s="24" t="s">
        <v>23</v>
      </c>
      <c r="C4" s="23" t="s">
        <v>24</v>
      </c>
      <c r="D4" s="25" t="s">
        <v>25</v>
      </c>
      <c r="E4" s="25" t="s">
        <v>26</v>
      </c>
      <c r="F4" s="25" t="s">
        <v>27</v>
      </c>
      <c r="G4" s="24" t="s">
        <v>28</v>
      </c>
      <c r="H4" s="24" t="s">
        <v>29</v>
      </c>
      <c r="I4" s="23" t="s">
        <v>30</v>
      </c>
      <c r="J4" s="26">
        <f t="shared" ref="J4:J35" si="0">K4+L4</f>
        <v>158</v>
      </c>
      <c r="K4" s="26">
        <v>0</v>
      </c>
      <c r="L4" s="26">
        <f t="shared" ref="L4:L35" si="1">M4+N4+O4+P4</f>
        <v>158</v>
      </c>
      <c r="M4" s="26">
        <v>158</v>
      </c>
      <c r="N4" s="26">
        <v>0</v>
      </c>
      <c r="O4" s="26">
        <v>0</v>
      </c>
      <c r="P4" s="27">
        <v>0</v>
      </c>
      <c r="Q4" s="28" t="s">
        <v>30</v>
      </c>
      <c r="R4" s="29" t="s">
        <v>31</v>
      </c>
      <c r="S4" s="28">
        <v>20250923</v>
      </c>
      <c r="T4" s="30" t="s">
        <v>32</v>
      </c>
      <c r="U4" s="31" t="s">
        <v>33</v>
      </c>
      <c r="V4" s="32" t="s">
        <v>34</v>
      </c>
    </row>
    <row r="5" s="1" customFormat="1" ht="50" customHeight="1" spans="1:22">
      <c r="A5" s="23">
        <v>2</v>
      </c>
      <c r="B5" s="24" t="s">
        <v>23</v>
      </c>
      <c r="C5" s="23" t="s">
        <v>24</v>
      </c>
      <c r="D5" s="25" t="s">
        <v>25</v>
      </c>
      <c r="E5" s="25" t="s">
        <v>26</v>
      </c>
      <c r="F5" s="25" t="s">
        <v>35</v>
      </c>
      <c r="G5" s="24" t="s">
        <v>36</v>
      </c>
      <c r="H5" s="24" t="s">
        <v>37</v>
      </c>
      <c r="I5" s="33" t="s">
        <v>38</v>
      </c>
      <c r="J5" s="26">
        <f t="shared" si="0"/>
        <v>50.66</v>
      </c>
      <c r="K5" s="26">
        <v>0</v>
      </c>
      <c r="L5" s="26">
        <f t="shared" si="1"/>
        <v>50.66</v>
      </c>
      <c r="M5" s="26">
        <v>43.66</v>
      </c>
      <c r="N5" s="26">
        <v>7</v>
      </c>
      <c r="O5" s="26">
        <v>0</v>
      </c>
      <c r="P5" s="27">
        <v>0</v>
      </c>
      <c r="Q5" s="34" t="s">
        <v>38</v>
      </c>
      <c r="R5" s="29" t="s">
        <v>39</v>
      </c>
      <c r="S5" s="29" t="s">
        <v>40</v>
      </c>
      <c r="T5" s="30" t="s">
        <v>32</v>
      </c>
      <c r="U5" s="31" t="s">
        <v>33</v>
      </c>
      <c r="V5" s="32" t="s">
        <v>34</v>
      </c>
    </row>
    <row r="6" s="1" customFormat="1" ht="96" customHeight="1" spans="1:22">
      <c r="A6" s="23">
        <v>3</v>
      </c>
      <c r="B6" s="33" t="s">
        <v>23</v>
      </c>
      <c r="C6" s="23" t="s">
        <v>24</v>
      </c>
      <c r="D6" s="25" t="s">
        <v>25</v>
      </c>
      <c r="E6" s="25" t="s">
        <v>26</v>
      </c>
      <c r="F6" s="25" t="s">
        <v>35</v>
      </c>
      <c r="G6" s="24" t="s">
        <v>41</v>
      </c>
      <c r="H6" s="24" t="s">
        <v>42</v>
      </c>
      <c r="I6" s="23" t="s">
        <v>43</v>
      </c>
      <c r="J6" s="26">
        <f t="shared" si="0"/>
        <v>80</v>
      </c>
      <c r="K6" s="26">
        <v>0</v>
      </c>
      <c r="L6" s="26">
        <f t="shared" si="1"/>
        <v>80</v>
      </c>
      <c r="M6" s="26">
        <v>38</v>
      </c>
      <c r="N6" s="26">
        <v>18</v>
      </c>
      <c r="O6" s="26">
        <f>24</f>
        <v>24</v>
      </c>
      <c r="P6" s="27">
        <v>0</v>
      </c>
      <c r="Q6" s="28" t="s">
        <v>44</v>
      </c>
      <c r="R6" s="29" t="s">
        <v>45</v>
      </c>
      <c r="S6" s="29" t="s">
        <v>46</v>
      </c>
      <c r="T6" s="30" t="s">
        <v>32</v>
      </c>
      <c r="U6" s="31" t="s">
        <v>33</v>
      </c>
      <c r="V6" s="32" t="s">
        <v>34</v>
      </c>
    </row>
    <row r="7" s="1" customFormat="1" ht="50" customHeight="1" spans="1:22">
      <c r="A7" s="23">
        <v>4</v>
      </c>
      <c r="B7" s="33" t="s">
        <v>23</v>
      </c>
      <c r="C7" s="23" t="s">
        <v>24</v>
      </c>
      <c r="D7" s="25" t="s">
        <v>25</v>
      </c>
      <c r="E7" s="25" t="s">
        <v>47</v>
      </c>
      <c r="F7" s="25" t="s">
        <v>48</v>
      </c>
      <c r="G7" s="24" t="s">
        <v>49</v>
      </c>
      <c r="H7" s="24" t="s">
        <v>50</v>
      </c>
      <c r="I7" s="23" t="s">
        <v>51</v>
      </c>
      <c r="J7" s="26">
        <f t="shared" si="0"/>
        <v>92.5</v>
      </c>
      <c r="K7" s="26">
        <v>0</v>
      </c>
      <c r="L7" s="26">
        <f t="shared" si="1"/>
        <v>92.5</v>
      </c>
      <c r="M7" s="26">
        <v>92.5</v>
      </c>
      <c r="N7" s="26">
        <v>0</v>
      </c>
      <c r="O7" s="26">
        <v>0</v>
      </c>
      <c r="P7" s="27">
        <v>0</v>
      </c>
      <c r="Q7" s="28" t="s">
        <v>52</v>
      </c>
      <c r="R7" s="29" t="s">
        <v>53</v>
      </c>
      <c r="S7" s="29" t="s">
        <v>54</v>
      </c>
      <c r="T7" s="30" t="s">
        <v>32</v>
      </c>
      <c r="U7" s="31" t="s">
        <v>33</v>
      </c>
      <c r="V7" s="32" t="s">
        <v>34</v>
      </c>
    </row>
    <row r="8" s="1" customFormat="1" ht="50" customHeight="1" spans="1:22">
      <c r="A8" s="23">
        <v>5</v>
      </c>
      <c r="B8" s="33" t="s">
        <v>23</v>
      </c>
      <c r="C8" s="23"/>
      <c r="D8" s="35" t="s">
        <v>25</v>
      </c>
      <c r="E8" s="35" t="s">
        <v>47</v>
      </c>
      <c r="F8" s="35" t="s">
        <v>48</v>
      </c>
      <c r="G8" s="24" t="s">
        <v>55</v>
      </c>
      <c r="H8" s="24" t="s">
        <v>56</v>
      </c>
      <c r="I8" s="33" t="s">
        <v>57</v>
      </c>
      <c r="J8" s="26">
        <f t="shared" si="0"/>
        <v>198</v>
      </c>
      <c r="K8" s="26">
        <v>0</v>
      </c>
      <c r="L8" s="26">
        <f t="shared" si="1"/>
        <v>198</v>
      </c>
      <c r="M8" s="26">
        <f>198</f>
        <v>198</v>
      </c>
      <c r="N8" s="26">
        <v>0</v>
      </c>
      <c r="O8" s="26">
        <v>0</v>
      </c>
      <c r="P8" s="27">
        <v>0</v>
      </c>
      <c r="Q8" s="34" t="s">
        <v>58</v>
      </c>
      <c r="R8" s="29" t="s">
        <v>59</v>
      </c>
      <c r="S8" s="29" t="s">
        <v>60</v>
      </c>
      <c r="T8" s="30" t="s">
        <v>32</v>
      </c>
      <c r="U8" s="31" t="s">
        <v>33</v>
      </c>
      <c r="V8" s="32" t="s">
        <v>34</v>
      </c>
    </row>
    <row r="9" s="1" customFormat="1" ht="50" customHeight="1" spans="1:22">
      <c r="A9" s="23">
        <v>6</v>
      </c>
      <c r="B9" s="24" t="s">
        <v>23</v>
      </c>
      <c r="C9" s="23" t="s">
        <v>24</v>
      </c>
      <c r="D9" s="25" t="s">
        <v>25</v>
      </c>
      <c r="E9" s="25" t="s">
        <v>47</v>
      </c>
      <c r="F9" s="25" t="s">
        <v>61</v>
      </c>
      <c r="G9" s="24" t="s">
        <v>62</v>
      </c>
      <c r="H9" s="24" t="s">
        <v>63</v>
      </c>
      <c r="I9" s="23" t="s">
        <v>64</v>
      </c>
      <c r="J9" s="26">
        <f t="shared" si="0"/>
        <v>97</v>
      </c>
      <c r="K9" s="26">
        <v>0</v>
      </c>
      <c r="L9" s="26">
        <f t="shared" si="1"/>
        <v>97</v>
      </c>
      <c r="M9" s="26">
        <v>97</v>
      </c>
      <c r="N9" s="26">
        <v>0</v>
      </c>
      <c r="O9" s="26">
        <v>0</v>
      </c>
      <c r="P9" s="27">
        <v>0</v>
      </c>
      <c r="Q9" s="28" t="s">
        <v>64</v>
      </c>
      <c r="R9" s="29" t="s">
        <v>65</v>
      </c>
      <c r="S9" s="29" t="s">
        <v>54</v>
      </c>
      <c r="T9" s="30" t="s">
        <v>32</v>
      </c>
      <c r="U9" s="31" t="s">
        <v>33</v>
      </c>
      <c r="V9" s="32" t="s">
        <v>34</v>
      </c>
    </row>
    <row r="10" s="3" customFormat="1" ht="50" customHeight="1" spans="1:22">
      <c r="A10" s="23">
        <v>7</v>
      </c>
      <c r="B10" s="33" t="s">
        <v>23</v>
      </c>
      <c r="C10" s="23" t="s">
        <v>24</v>
      </c>
      <c r="D10" s="36" t="s">
        <v>25</v>
      </c>
      <c r="E10" s="36" t="s">
        <v>66</v>
      </c>
      <c r="F10" s="36" t="s">
        <v>67</v>
      </c>
      <c r="G10" s="24" t="s">
        <v>68</v>
      </c>
      <c r="H10" s="37" t="s">
        <v>69</v>
      </c>
      <c r="I10" s="35" t="s">
        <v>70</v>
      </c>
      <c r="J10" s="26">
        <f t="shared" si="0"/>
        <v>164.7</v>
      </c>
      <c r="K10" s="26">
        <v>0</v>
      </c>
      <c r="L10" s="26">
        <f t="shared" si="1"/>
        <v>164.7</v>
      </c>
      <c r="M10" s="38">
        <v>142.84</v>
      </c>
      <c r="N10" s="26">
        <f>0.4096</f>
        <v>0.4096</v>
      </c>
      <c r="O10" s="38">
        <v>17.5936</v>
      </c>
      <c r="P10" s="39">
        <f>3.8568</f>
        <v>3.8568</v>
      </c>
      <c r="Q10" s="34" t="s">
        <v>71</v>
      </c>
      <c r="R10" s="29" t="s">
        <v>72</v>
      </c>
      <c r="S10" s="29" t="s">
        <v>73</v>
      </c>
      <c r="T10" s="30" t="s">
        <v>32</v>
      </c>
      <c r="U10" s="31" t="s">
        <v>33</v>
      </c>
      <c r="V10" s="32" t="s">
        <v>34</v>
      </c>
    </row>
    <row r="11" s="1" customFormat="1" ht="50" customHeight="1" spans="1:22">
      <c r="A11" s="23">
        <v>8</v>
      </c>
      <c r="B11" s="24" t="s">
        <v>23</v>
      </c>
      <c r="C11" s="23" t="s">
        <v>24</v>
      </c>
      <c r="D11" s="25" t="s">
        <v>74</v>
      </c>
      <c r="E11" s="25" t="s">
        <v>74</v>
      </c>
      <c r="F11" s="25" t="s">
        <v>74</v>
      </c>
      <c r="G11" s="24" t="s">
        <v>75</v>
      </c>
      <c r="H11" s="24" t="s">
        <v>76</v>
      </c>
      <c r="I11" s="23" t="s">
        <v>77</v>
      </c>
      <c r="J11" s="26">
        <f t="shared" si="0"/>
        <v>58.5904</v>
      </c>
      <c r="K11" s="26">
        <v>0</v>
      </c>
      <c r="L11" s="26">
        <f t="shared" si="1"/>
        <v>58.5904</v>
      </c>
      <c r="M11" s="26">
        <v>0</v>
      </c>
      <c r="N11" s="26">
        <f>59-0.4096</f>
        <v>58.5904</v>
      </c>
      <c r="O11" s="26">
        <v>0</v>
      </c>
      <c r="P11" s="27">
        <v>0</v>
      </c>
      <c r="Q11" s="28" t="s">
        <v>77</v>
      </c>
      <c r="R11" s="29" t="s">
        <v>53</v>
      </c>
      <c r="S11" s="29" t="s">
        <v>54</v>
      </c>
      <c r="T11" s="30" t="s">
        <v>32</v>
      </c>
      <c r="U11" s="31" t="s">
        <v>33</v>
      </c>
      <c r="V11" s="32" t="s">
        <v>34</v>
      </c>
    </row>
    <row r="12" s="1" customFormat="1" ht="50" customHeight="1" spans="1:22">
      <c r="A12" s="23">
        <v>9</v>
      </c>
      <c r="B12" s="24" t="s">
        <v>23</v>
      </c>
      <c r="C12" s="23"/>
      <c r="D12" s="35" t="s">
        <v>25</v>
      </c>
      <c r="E12" s="35" t="s">
        <v>47</v>
      </c>
      <c r="F12" s="35" t="s">
        <v>78</v>
      </c>
      <c r="G12" s="24" t="s">
        <v>79</v>
      </c>
      <c r="H12" s="24" t="s">
        <v>80</v>
      </c>
      <c r="I12" s="35" t="s">
        <v>81</v>
      </c>
      <c r="J12" s="26">
        <f t="shared" si="0"/>
        <v>52.6</v>
      </c>
      <c r="K12" s="26">
        <v>0</v>
      </c>
      <c r="L12" s="26">
        <f t="shared" si="1"/>
        <v>52.6</v>
      </c>
      <c r="M12" s="26">
        <v>0</v>
      </c>
      <c r="N12" s="26">
        <v>0</v>
      </c>
      <c r="O12" s="26">
        <v>49.34</v>
      </c>
      <c r="P12" s="27">
        <v>3.26</v>
      </c>
      <c r="Q12" s="28" t="s">
        <v>82</v>
      </c>
      <c r="R12" s="29" t="s">
        <v>83</v>
      </c>
      <c r="S12" s="29" t="s">
        <v>84</v>
      </c>
      <c r="T12" s="30" t="s">
        <v>32</v>
      </c>
      <c r="U12" s="31" t="s">
        <v>33</v>
      </c>
      <c r="V12" s="32" t="s">
        <v>34</v>
      </c>
    </row>
    <row r="13" s="1" customFormat="1" ht="50" customHeight="1" spans="1:22">
      <c r="A13" s="23">
        <v>10</v>
      </c>
      <c r="B13" s="24" t="s">
        <v>23</v>
      </c>
      <c r="C13" s="23"/>
      <c r="D13" s="35" t="s">
        <v>25</v>
      </c>
      <c r="E13" s="35" t="s">
        <v>47</v>
      </c>
      <c r="F13" s="35" t="s">
        <v>48</v>
      </c>
      <c r="G13" s="24" t="s">
        <v>85</v>
      </c>
      <c r="H13" s="24" t="s">
        <v>86</v>
      </c>
      <c r="I13" s="35" t="s">
        <v>87</v>
      </c>
      <c r="J13" s="26">
        <f t="shared" si="0"/>
        <v>92.8368</v>
      </c>
      <c r="K13" s="26">
        <v>0</v>
      </c>
      <c r="L13" s="26">
        <f t="shared" si="1"/>
        <v>92.8368</v>
      </c>
      <c r="M13" s="26">
        <v>0</v>
      </c>
      <c r="N13" s="26">
        <v>0</v>
      </c>
      <c r="O13" s="26">
        <f>92.8368</f>
        <v>92.8368</v>
      </c>
      <c r="P13" s="27">
        <v>0</v>
      </c>
      <c r="Q13" s="28" t="s">
        <v>58</v>
      </c>
      <c r="R13" s="29" t="s">
        <v>54</v>
      </c>
      <c r="S13" s="29" t="s">
        <v>46</v>
      </c>
      <c r="T13" s="30" t="s">
        <v>32</v>
      </c>
      <c r="U13" s="31" t="s">
        <v>33</v>
      </c>
      <c r="V13" s="32" t="s">
        <v>34</v>
      </c>
    </row>
    <row r="14" s="1" customFormat="1" ht="50" customHeight="1" spans="1:22">
      <c r="A14" s="23">
        <v>11</v>
      </c>
      <c r="B14" s="24" t="s">
        <v>23</v>
      </c>
      <c r="C14" s="23"/>
      <c r="D14" s="35" t="s">
        <v>74</v>
      </c>
      <c r="E14" s="35" t="s">
        <v>74</v>
      </c>
      <c r="F14" s="35" t="s">
        <v>88</v>
      </c>
      <c r="G14" s="24" t="s">
        <v>89</v>
      </c>
      <c r="H14" s="24" t="s">
        <v>90</v>
      </c>
      <c r="I14" s="35" t="s">
        <v>91</v>
      </c>
      <c r="J14" s="26">
        <f t="shared" si="0"/>
        <v>9.9696</v>
      </c>
      <c r="K14" s="26">
        <v>0</v>
      </c>
      <c r="L14" s="26">
        <f t="shared" si="1"/>
        <v>9.9696</v>
      </c>
      <c r="M14" s="26">
        <v>0</v>
      </c>
      <c r="N14" s="26">
        <v>0</v>
      </c>
      <c r="O14" s="26">
        <v>9.9696</v>
      </c>
      <c r="P14" s="27">
        <v>0</v>
      </c>
      <c r="Q14" s="28" t="s">
        <v>58</v>
      </c>
      <c r="R14" s="29" t="s">
        <v>83</v>
      </c>
      <c r="S14" s="29" t="s">
        <v>92</v>
      </c>
      <c r="T14" s="30" t="s">
        <v>32</v>
      </c>
      <c r="U14" s="31" t="s">
        <v>33</v>
      </c>
      <c r="V14" s="32" t="s">
        <v>34</v>
      </c>
    </row>
    <row r="15" s="1" customFormat="1" ht="50" customHeight="1" spans="1:22">
      <c r="A15" s="23">
        <v>12</v>
      </c>
      <c r="B15" s="24" t="s">
        <v>23</v>
      </c>
      <c r="C15" s="23"/>
      <c r="D15" s="35" t="s">
        <v>74</v>
      </c>
      <c r="E15" s="35" t="s">
        <v>74</v>
      </c>
      <c r="F15" s="35" t="s">
        <v>74</v>
      </c>
      <c r="G15" s="24" t="s">
        <v>93</v>
      </c>
      <c r="H15" s="24" t="s">
        <v>94</v>
      </c>
      <c r="I15" s="35" t="s">
        <v>91</v>
      </c>
      <c r="J15" s="26">
        <f t="shared" si="0"/>
        <v>30</v>
      </c>
      <c r="K15" s="26">
        <v>0</v>
      </c>
      <c r="L15" s="26">
        <f t="shared" si="1"/>
        <v>30</v>
      </c>
      <c r="M15" s="26">
        <v>0</v>
      </c>
      <c r="N15" s="26">
        <v>0</v>
      </c>
      <c r="O15" s="26">
        <f>30</f>
        <v>30</v>
      </c>
      <c r="P15" s="27">
        <v>0</v>
      </c>
      <c r="Q15" s="34" t="s">
        <v>58</v>
      </c>
      <c r="R15" s="29" t="s">
        <v>83</v>
      </c>
      <c r="S15" s="29" t="s">
        <v>84</v>
      </c>
      <c r="T15" s="30" t="s">
        <v>32</v>
      </c>
      <c r="U15" s="31" t="s">
        <v>33</v>
      </c>
      <c r="V15" s="32" t="s">
        <v>34</v>
      </c>
    </row>
    <row r="16" s="1" customFormat="1" ht="50" customHeight="1" spans="1:22">
      <c r="A16" s="23">
        <v>13</v>
      </c>
      <c r="B16" s="24" t="s">
        <v>23</v>
      </c>
      <c r="C16" s="23"/>
      <c r="D16" s="25" t="s">
        <v>95</v>
      </c>
      <c r="E16" s="25" t="s">
        <v>95</v>
      </c>
      <c r="F16" s="24" t="s">
        <v>95</v>
      </c>
      <c r="G16" s="24" t="s">
        <v>96</v>
      </c>
      <c r="H16" s="24" t="s">
        <v>97</v>
      </c>
      <c r="I16" s="35" t="s">
        <v>91</v>
      </c>
      <c r="J16" s="26">
        <f t="shared" si="0"/>
        <v>2.26</v>
      </c>
      <c r="K16" s="26">
        <v>0</v>
      </c>
      <c r="L16" s="26">
        <f t="shared" si="1"/>
        <v>2.26</v>
      </c>
      <c r="M16" s="26">
        <v>0</v>
      </c>
      <c r="N16" s="26">
        <v>0</v>
      </c>
      <c r="O16" s="26">
        <f>2.26</f>
        <v>2.26</v>
      </c>
      <c r="P16" s="27">
        <v>0</v>
      </c>
      <c r="Q16" s="34" t="s">
        <v>58</v>
      </c>
      <c r="R16" s="29" t="s">
        <v>83</v>
      </c>
      <c r="S16" s="29" t="s">
        <v>98</v>
      </c>
      <c r="T16" s="30" t="s">
        <v>32</v>
      </c>
      <c r="U16" s="31" t="s">
        <v>33</v>
      </c>
      <c r="V16" s="32" t="s">
        <v>34</v>
      </c>
    </row>
    <row r="17" s="1" customFormat="1" ht="50" customHeight="1" spans="1:22">
      <c r="A17" s="23">
        <v>14</v>
      </c>
      <c r="B17" s="24" t="s">
        <v>23</v>
      </c>
      <c r="C17" s="23"/>
      <c r="D17" s="35" t="s">
        <v>25</v>
      </c>
      <c r="E17" s="35" t="s">
        <v>26</v>
      </c>
      <c r="F17" s="35" t="s">
        <v>35</v>
      </c>
      <c r="G17" s="40" t="s">
        <v>99</v>
      </c>
      <c r="H17" s="24" t="s">
        <v>100</v>
      </c>
      <c r="I17" s="35" t="s">
        <v>101</v>
      </c>
      <c r="J17" s="26">
        <f t="shared" si="0"/>
        <v>76.8952</v>
      </c>
      <c r="K17" s="26">
        <v>0</v>
      </c>
      <c r="L17" s="26">
        <f t="shared" si="1"/>
        <v>76.8952</v>
      </c>
      <c r="M17" s="26">
        <v>0</v>
      </c>
      <c r="N17" s="26">
        <v>0</v>
      </c>
      <c r="O17" s="26">
        <v>0</v>
      </c>
      <c r="P17" s="39">
        <v>76.8952</v>
      </c>
      <c r="Q17" s="34" t="s">
        <v>58</v>
      </c>
      <c r="R17" s="29" t="s">
        <v>102</v>
      </c>
      <c r="S17" s="29" t="s">
        <v>103</v>
      </c>
      <c r="T17" s="30" t="s">
        <v>32</v>
      </c>
      <c r="U17" s="31" t="s">
        <v>33</v>
      </c>
      <c r="V17" s="32" t="s">
        <v>34</v>
      </c>
    </row>
    <row r="18" s="1" customFormat="1" ht="50" customHeight="1" spans="1:22">
      <c r="A18" s="23">
        <v>15</v>
      </c>
      <c r="B18" s="24" t="s">
        <v>23</v>
      </c>
      <c r="C18" s="23"/>
      <c r="D18" s="35" t="s">
        <v>25</v>
      </c>
      <c r="E18" s="35" t="s">
        <v>47</v>
      </c>
      <c r="F18" s="35" t="s">
        <v>78</v>
      </c>
      <c r="G18" s="40" t="s">
        <v>104</v>
      </c>
      <c r="H18" s="24" t="s">
        <v>105</v>
      </c>
      <c r="I18" s="35" t="s">
        <v>106</v>
      </c>
      <c r="J18" s="26">
        <f t="shared" si="0"/>
        <v>29.92</v>
      </c>
      <c r="K18" s="26">
        <v>0</v>
      </c>
      <c r="L18" s="26">
        <f t="shared" si="1"/>
        <v>29.92</v>
      </c>
      <c r="M18" s="26">
        <v>0</v>
      </c>
      <c r="N18" s="26">
        <v>0</v>
      </c>
      <c r="O18" s="26">
        <v>0</v>
      </c>
      <c r="P18" s="39">
        <v>29.92</v>
      </c>
      <c r="Q18" s="34" t="s">
        <v>58</v>
      </c>
      <c r="R18" s="29" t="s">
        <v>107</v>
      </c>
      <c r="S18" s="29" t="s">
        <v>103</v>
      </c>
      <c r="T18" s="30" t="s">
        <v>32</v>
      </c>
      <c r="U18" s="31" t="s">
        <v>33</v>
      </c>
      <c r="V18" s="32" t="s">
        <v>34</v>
      </c>
    </row>
    <row r="19" s="1" customFormat="1" ht="50" customHeight="1" spans="1:22">
      <c r="A19" s="23">
        <v>16</v>
      </c>
      <c r="B19" s="24" t="s">
        <v>23</v>
      </c>
      <c r="C19" s="23"/>
      <c r="D19" s="35" t="s">
        <v>25</v>
      </c>
      <c r="E19" s="35" t="s">
        <v>47</v>
      </c>
      <c r="F19" s="35" t="s">
        <v>48</v>
      </c>
      <c r="G19" s="40" t="s">
        <v>108</v>
      </c>
      <c r="H19" s="24" t="s">
        <v>109</v>
      </c>
      <c r="I19" s="35" t="s">
        <v>106</v>
      </c>
      <c r="J19" s="26">
        <f t="shared" si="0"/>
        <v>59.328</v>
      </c>
      <c r="K19" s="26">
        <v>0</v>
      </c>
      <c r="L19" s="26">
        <f t="shared" si="1"/>
        <v>59.328</v>
      </c>
      <c r="M19" s="26">
        <v>0</v>
      </c>
      <c r="N19" s="26">
        <v>0</v>
      </c>
      <c r="O19" s="26">
        <v>0</v>
      </c>
      <c r="P19" s="39">
        <v>59.328</v>
      </c>
      <c r="Q19" s="34" t="s">
        <v>58</v>
      </c>
      <c r="R19" s="29" t="s">
        <v>107</v>
      </c>
      <c r="S19" s="29" t="s">
        <v>103</v>
      </c>
      <c r="T19" s="30" t="s">
        <v>32</v>
      </c>
      <c r="U19" s="31" t="s">
        <v>33</v>
      </c>
      <c r="V19" s="32" t="s">
        <v>34</v>
      </c>
    </row>
    <row r="20" s="1" customFormat="1" ht="50" customHeight="1" spans="1:22">
      <c r="A20" s="23">
        <v>17</v>
      </c>
      <c r="B20" s="24" t="s">
        <v>110</v>
      </c>
      <c r="C20" s="23" t="s">
        <v>24</v>
      </c>
      <c r="D20" s="25" t="s">
        <v>25</v>
      </c>
      <c r="E20" s="25" t="s">
        <v>47</v>
      </c>
      <c r="F20" s="25" t="s">
        <v>78</v>
      </c>
      <c r="G20" s="24" t="s">
        <v>111</v>
      </c>
      <c r="H20" s="24" t="s">
        <v>112</v>
      </c>
      <c r="I20" s="23" t="s">
        <v>64</v>
      </c>
      <c r="J20" s="26">
        <f t="shared" si="0"/>
        <v>1810</v>
      </c>
      <c r="K20" s="26">
        <v>0</v>
      </c>
      <c r="L20" s="26">
        <f t="shared" si="1"/>
        <v>1810</v>
      </c>
      <c r="M20" s="26">
        <v>0</v>
      </c>
      <c r="N20" s="26">
        <v>1810</v>
      </c>
      <c r="O20" s="26">
        <v>0</v>
      </c>
      <c r="P20" s="27">
        <v>0</v>
      </c>
      <c r="Q20" s="28" t="s">
        <v>110</v>
      </c>
      <c r="R20" s="29" t="s">
        <v>113</v>
      </c>
      <c r="S20" s="28">
        <v>2025.12</v>
      </c>
      <c r="T20" s="30" t="s">
        <v>32</v>
      </c>
      <c r="U20" s="31" t="s">
        <v>33</v>
      </c>
      <c r="V20" s="32" t="s">
        <v>34</v>
      </c>
    </row>
    <row r="21" s="3" customFormat="1" ht="50" customHeight="1" spans="1:22">
      <c r="A21" s="23">
        <v>18</v>
      </c>
      <c r="B21" s="33" t="s">
        <v>114</v>
      </c>
      <c r="C21" s="23" t="s">
        <v>24</v>
      </c>
      <c r="D21" s="24" t="s">
        <v>25</v>
      </c>
      <c r="E21" s="24" t="s">
        <v>26</v>
      </c>
      <c r="F21" s="24" t="s">
        <v>115</v>
      </c>
      <c r="G21" s="24" t="s">
        <v>116</v>
      </c>
      <c r="H21" s="24" t="s">
        <v>117</v>
      </c>
      <c r="I21" s="24" t="s">
        <v>118</v>
      </c>
      <c r="J21" s="26">
        <f t="shared" si="0"/>
        <v>80.974</v>
      </c>
      <c r="K21" s="26">
        <v>0</v>
      </c>
      <c r="L21" s="26">
        <f t="shared" si="1"/>
        <v>80.974</v>
      </c>
      <c r="M21" s="26">
        <v>0</v>
      </c>
      <c r="N21" s="26">
        <v>70</v>
      </c>
      <c r="O21" s="26">
        <v>0</v>
      </c>
      <c r="P21" s="27">
        <f>15-4.026</f>
        <v>10.974</v>
      </c>
      <c r="Q21" s="34" t="s">
        <v>119</v>
      </c>
      <c r="R21" s="29" t="s">
        <v>120</v>
      </c>
      <c r="S21" s="28">
        <v>2025.12</v>
      </c>
      <c r="T21" s="30" t="s">
        <v>32</v>
      </c>
      <c r="U21" s="31" t="s">
        <v>33</v>
      </c>
      <c r="V21" s="32" t="s">
        <v>34</v>
      </c>
    </row>
    <row r="22" s="1" customFormat="1" ht="50" customHeight="1" spans="1:22">
      <c r="A22" s="23">
        <v>19</v>
      </c>
      <c r="B22" s="33" t="s">
        <v>114</v>
      </c>
      <c r="C22" s="23" t="s">
        <v>24</v>
      </c>
      <c r="D22" s="25" t="s">
        <v>95</v>
      </c>
      <c r="E22" s="25" t="s">
        <v>95</v>
      </c>
      <c r="F22" s="25" t="s">
        <v>95</v>
      </c>
      <c r="G22" s="24" t="s">
        <v>121</v>
      </c>
      <c r="H22" s="24" t="s">
        <v>122</v>
      </c>
      <c r="I22" s="23" t="s">
        <v>91</v>
      </c>
      <c r="J22" s="26">
        <f t="shared" si="0"/>
        <v>40.13</v>
      </c>
      <c r="K22" s="26">
        <v>0</v>
      </c>
      <c r="L22" s="26">
        <f t="shared" si="1"/>
        <v>40.13</v>
      </c>
      <c r="M22" s="26">
        <v>0</v>
      </c>
      <c r="N22" s="26">
        <v>21.2</v>
      </c>
      <c r="O22" s="26">
        <v>13.93</v>
      </c>
      <c r="P22" s="27">
        <v>5</v>
      </c>
      <c r="Q22" s="28" t="s">
        <v>119</v>
      </c>
      <c r="R22" s="29" t="s">
        <v>123</v>
      </c>
      <c r="S22" s="29" t="s">
        <v>73</v>
      </c>
      <c r="T22" s="30" t="s">
        <v>32</v>
      </c>
      <c r="U22" s="31" t="s">
        <v>33</v>
      </c>
      <c r="V22" s="32" t="s">
        <v>34</v>
      </c>
    </row>
    <row r="23" s="1" customFormat="1" ht="50" customHeight="1" spans="1:22">
      <c r="A23" s="23">
        <v>20</v>
      </c>
      <c r="B23" s="33" t="s">
        <v>114</v>
      </c>
      <c r="C23" s="23" t="s">
        <v>124</v>
      </c>
      <c r="D23" s="25" t="s">
        <v>25</v>
      </c>
      <c r="E23" s="25" t="s">
        <v>125</v>
      </c>
      <c r="F23" s="25" t="s">
        <v>125</v>
      </c>
      <c r="G23" s="24" t="s">
        <v>126</v>
      </c>
      <c r="H23" s="24" t="s">
        <v>127</v>
      </c>
      <c r="I23" s="23" t="s">
        <v>124</v>
      </c>
      <c r="J23" s="26">
        <f t="shared" si="0"/>
        <v>117.2</v>
      </c>
      <c r="K23" s="26">
        <f>12.5+12.5-7.8</f>
        <v>17.2</v>
      </c>
      <c r="L23" s="26">
        <f t="shared" si="1"/>
        <v>100</v>
      </c>
      <c r="M23" s="26">
        <v>70</v>
      </c>
      <c r="N23" s="26">
        <v>30</v>
      </c>
      <c r="O23" s="26">
        <v>0</v>
      </c>
      <c r="P23" s="27">
        <v>0</v>
      </c>
      <c r="Q23" s="28" t="s">
        <v>128</v>
      </c>
      <c r="R23" s="41" t="s">
        <v>129</v>
      </c>
      <c r="S23" s="41" t="s">
        <v>130</v>
      </c>
      <c r="T23" s="30" t="s">
        <v>32</v>
      </c>
      <c r="U23" s="42" t="s">
        <v>131</v>
      </c>
      <c r="V23" s="42" t="s">
        <v>132</v>
      </c>
    </row>
    <row r="24" s="1" customFormat="1" ht="50" customHeight="1" spans="1:22">
      <c r="A24" s="23">
        <v>21</v>
      </c>
      <c r="B24" s="24" t="s">
        <v>114</v>
      </c>
      <c r="C24" s="23" t="s">
        <v>124</v>
      </c>
      <c r="D24" s="25" t="s">
        <v>25</v>
      </c>
      <c r="E24" s="25" t="s">
        <v>125</v>
      </c>
      <c r="F24" s="25" t="s">
        <v>125</v>
      </c>
      <c r="G24" s="24" t="s">
        <v>133</v>
      </c>
      <c r="H24" s="24" t="s">
        <v>134</v>
      </c>
      <c r="I24" s="23" t="s">
        <v>124</v>
      </c>
      <c r="J24" s="26">
        <f t="shared" si="0"/>
        <v>125</v>
      </c>
      <c r="K24" s="26">
        <f t="shared" ref="K24:K28" si="2">12.5+12.5</f>
        <v>25</v>
      </c>
      <c r="L24" s="26">
        <f t="shared" si="1"/>
        <v>100</v>
      </c>
      <c r="M24" s="26">
        <v>70</v>
      </c>
      <c r="N24" s="26">
        <v>30</v>
      </c>
      <c r="O24" s="26">
        <v>0</v>
      </c>
      <c r="P24" s="27">
        <v>0</v>
      </c>
      <c r="Q24" s="28" t="s">
        <v>128</v>
      </c>
      <c r="R24" s="41" t="s">
        <v>135</v>
      </c>
      <c r="S24" s="41" t="s">
        <v>136</v>
      </c>
      <c r="T24" s="30" t="s">
        <v>32</v>
      </c>
      <c r="U24" s="42" t="s">
        <v>137</v>
      </c>
      <c r="V24" s="42" t="s">
        <v>138</v>
      </c>
    </row>
    <row r="25" s="1" customFormat="1" ht="50" customHeight="1" spans="1:22">
      <c r="A25" s="23">
        <v>22</v>
      </c>
      <c r="B25" s="33" t="s">
        <v>114</v>
      </c>
      <c r="C25" s="23" t="s">
        <v>139</v>
      </c>
      <c r="D25" s="25" t="s">
        <v>25</v>
      </c>
      <c r="E25" s="25" t="s">
        <v>47</v>
      </c>
      <c r="F25" s="25" t="s">
        <v>48</v>
      </c>
      <c r="G25" s="24" t="s">
        <v>140</v>
      </c>
      <c r="H25" s="24" t="s">
        <v>141</v>
      </c>
      <c r="I25" s="23" t="s">
        <v>142</v>
      </c>
      <c r="J25" s="26">
        <f t="shared" si="0"/>
        <v>211.86404</v>
      </c>
      <c r="K25" s="26">
        <v>0</v>
      </c>
      <c r="L25" s="26">
        <f t="shared" si="1"/>
        <v>211.86404</v>
      </c>
      <c r="M25" s="26">
        <v>0</v>
      </c>
      <c r="N25" s="26">
        <f>218.8-6.93596</f>
        <v>211.86404</v>
      </c>
      <c r="O25" s="26">
        <v>0</v>
      </c>
      <c r="P25" s="27">
        <v>0</v>
      </c>
      <c r="Q25" s="28" t="s">
        <v>142</v>
      </c>
      <c r="R25" s="29" t="s">
        <v>120</v>
      </c>
      <c r="S25" s="28">
        <v>2025.12</v>
      </c>
      <c r="T25" s="30" t="s">
        <v>32</v>
      </c>
      <c r="U25" s="31" t="s">
        <v>33</v>
      </c>
      <c r="V25" s="32" t="s">
        <v>34</v>
      </c>
    </row>
    <row r="26" s="1" customFormat="1" ht="50" customHeight="1" spans="1:22">
      <c r="A26" s="23">
        <v>23</v>
      </c>
      <c r="B26" s="24" t="s">
        <v>114</v>
      </c>
      <c r="C26" s="33" t="s">
        <v>143</v>
      </c>
      <c r="D26" s="25" t="s">
        <v>25</v>
      </c>
      <c r="E26" s="25" t="s">
        <v>125</v>
      </c>
      <c r="F26" s="25" t="s">
        <v>125</v>
      </c>
      <c r="G26" s="24" t="s">
        <v>144</v>
      </c>
      <c r="H26" s="24" t="s">
        <v>145</v>
      </c>
      <c r="I26" s="23" t="s">
        <v>146</v>
      </c>
      <c r="J26" s="26">
        <f t="shared" si="0"/>
        <v>125</v>
      </c>
      <c r="K26" s="26">
        <f t="shared" si="2"/>
        <v>25</v>
      </c>
      <c r="L26" s="26">
        <f t="shared" si="1"/>
        <v>100</v>
      </c>
      <c r="M26" s="26">
        <v>70</v>
      </c>
      <c r="N26" s="26">
        <v>30</v>
      </c>
      <c r="O26" s="26">
        <v>0</v>
      </c>
      <c r="P26" s="27">
        <v>0</v>
      </c>
      <c r="Q26" s="28" t="s">
        <v>146</v>
      </c>
      <c r="R26" s="29" t="s">
        <v>113</v>
      </c>
      <c r="S26" s="28">
        <v>2025.12</v>
      </c>
      <c r="T26" s="30" t="s">
        <v>32</v>
      </c>
      <c r="U26" s="31" t="s">
        <v>33</v>
      </c>
      <c r="V26" s="32" t="s">
        <v>34</v>
      </c>
    </row>
    <row r="27" s="1" customFormat="1" ht="50" customHeight="1" spans="1:22">
      <c r="A27" s="23">
        <v>24</v>
      </c>
      <c r="B27" s="24" t="s">
        <v>114</v>
      </c>
      <c r="C27" s="33" t="s">
        <v>143</v>
      </c>
      <c r="D27" s="25" t="s">
        <v>25</v>
      </c>
      <c r="E27" s="25" t="s">
        <v>26</v>
      </c>
      <c r="F27" s="25" t="s">
        <v>115</v>
      </c>
      <c r="G27" s="24" t="s">
        <v>147</v>
      </c>
      <c r="H27" s="24" t="s">
        <v>148</v>
      </c>
      <c r="I27" s="23" t="s">
        <v>149</v>
      </c>
      <c r="J27" s="26">
        <f t="shared" si="0"/>
        <v>125</v>
      </c>
      <c r="K27" s="26">
        <f t="shared" si="2"/>
        <v>25</v>
      </c>
      <c r="L27" s="26">
        <f t="shared" si="1"/>
        <v>100</v>
      </c>
      <c r="M27" s="26">
        <v>70</v>
      </c>
      <c r="N27" s="26">
        <v>30</v>
      </c>
      <c r="O27" s="26">
        <v>0</v>
      </c>
      <c r="P27" s="27">
        <v>0</v>
      </c>
      <c r="Q27" s="28" t="s">
        <v>149</v>
      </c>
      <c r="R27" s="29" t="s">
        <v>53</v>
      </c>
      <c r="S27" s="29" t="s">
        <v>150</v>
      </c>
      <c r="T27" s="30" t="s">
        <v>32</v>
      </c>
      <c r="U27" s="31" t="s">
        <v>33</v>
      </c>
      <c r="V27" s="32" t="s">
        <v>34</v>
      </c>
    </row>
    <row r="28" s="1" customFormat="1" ht="50" customHeight="1" spans="1:22">
      <c r="A28" s="23">
        <v>25</v>
      </c>
      <c r="B28" s="43" t="s">
        <v>114</v>
      </c>
      <c r="C28" s="43" t="s">
        <v>151</v>
      </c>
      <c r="D28" s="44" t="s">
        <v>25</v>
      </c>
      <c r="E28" s="44" t="s">
        <v>26</v>
      </c>
      <c r="F28" s="44" t="s">
        <v>27</v>
      </c>
      <c r="G28" s="45" t="s">
        <v>152</v>
      </c>
      <c r="H28" s="45" t="s">
        <v>153</v>
      </c>
      <c r="I28" s="46" t="s">
        <v>154</v>
      </c>
      <c r="J28" s="47">
        <f t="shared" si="0"/>
        <v>125</v>
      </c>
      <c r="K28" s="47">
        <f t="shared" si="2"/>
        <v>25</v>
      </c>
      <c r="L28" s="47">
        <f t="shared" si="1"/>
        <v>100</v>
      </c>
      <c r="M28" s="47">
        <v>70</v>
      </c>
      <c r="N28" s="47">
        <v>30</v>
      </c>
      <c r="O28" s="47">
        <v>0</v>
      </c>
      <c r="P28" s="48">
        <v>0</v>
      </c>
      <c r="Q28" s="28" t="s">
        <v>155</v>
      </c>
      <c r="R28" s="29" t="s">
        <v>156</v>
      </c>
      <c r="S28" s="29" t="s">
        <v>150</v>
      </c>
      <c r="T28" s="30" t="s">
        <v>32</v>
      </c>
      <c r="U28" s="31" t="s">
        <v>33</v>
      </c>
      <c r="V28" s="32" t="s">
        <v>34</v>
      </c>
    </row>
    <row r="29" s="3" customFormat="1" ht="50" customHeight="1" spans="1:22">
      <c r="A29" s="23">
        <v>26</v>
      </c>
      <c r="B29" s="34" t="s">
        <v>157</v>
      </c>
      <c r="C29" s="49" t="s">
        <v>143</v>
      </c>
      <c r="D29" s="49" t="s">
        <v>25</v>
      </c>
      <c r="E29" s="34" t="s">
        <v>47</v>
      </c>
      <c r="F29" s="34" t="s">
        <v>158</v>
      </c>
      <c r="G29" s="34" t="s">
        <v>159</v>
      </c>
      <c r="H29" s="34" t="s">
        <v>160</v>
      </c>
      <c r="I29" s="49" t="s">
        <v>161</v>
      </c>
      <c r="J29" s="47">
        <f t="shared" si="0"/>
        <v>280.05</v>
      </c>
      <c r="K29" s="50">
        <v>0</v>
      </c>
      <c r="L29" s="50">
        <f t="shared" si="1"/>
        <v>280.05</v>
      </c>
      <c r="M29" s="50">
        <v>0</v>
      </c>
      <c r="N29" s="50">
        <v>100</v>
      </c>
      <c r="O29" s="50">
        <v>0</v>
      </c>
      <c r="P29" s="51">
        <f>195-14.95</f>
        <v>180.05</v>
      </c>
      <c r="Q29" s="34" t="s">
        <v>162</v>
      </c>
      <c r="R29" s="29" t="s">
        <v>45</v>
      </c>
      <c r="S29" s="28">
        <v>2025.12</v>
      </c>
      <c r="T29" s="30" t="s">
        <v>32</v>
      </c>
      <c r="U29" s="31" t="s">
        <v>33</v>
      </c>
      <c r="V29" s="32" t="s">
        <v>34</v>
      </c>
    </row>
    <row r="30" s="3" customFormat="1" ht="50" customHeight="1" spans="1:22">
      <c r="A30" s="23">
        <v>27</v>
      </c>
      <c r="B30" s="34" t="s">
        <v>114</v>
      </c>
      <c r="C30" s="49" t="s">
        <v>124</v>
      </c>
      <c r="D30" s="49" t="s">
        <v>25</v>
      </c>
      <c r="E30" s="49" t="s">
        <v>26</v>
      </c>
      <c r="F30" s="52" t="s">
        <v>115</v>
      </c>
      <c r="G30" s="34" t="s">
        <v>163</v>
      </c>
      <c r="H30" s="34" t="s">
        <v>164</v>
      </c>
      <c r="I30" s="53" t="s">
        <v>124</v>
      </c>
      <c r="J30" s="47">
        <f t="shared" si="0"/>
        <v>337</v>
      </c>
      <c r="K30" s="50">
        <v>0</v>
      </c>
      <c r="L30" s="50">
        <f t="shared" si="1"/>
        <v>337</v>
      </c>
      <c r="M30" s="50">
        <v>0</v>
      </c>
      <c r="N30" s="50">
        <v>0</v>
      </c>
      <c r="O30" s="50">
        <v>194</v>
      </c>
      <c r="P30" s="51">
        <v>143</v>
      </c>
      <c r="Q30" s="34" t="s">
        <v>106</v>
      </c>
      <c r="R30" s="54">
        <v>20251118</v>
      </c>
      <c r="S30" s="28">
        <v>20260430</v>
      </c>
      <c r="T30" s="30" t="s">
        <v>165</v>
      </c>
      <c r="U30" s="55" t="s">
        <v>166</v>
      </c>
      <c r="V30" s="55" t="s">
        <v>167</v>
      </c>
    </row>
    <row r="31" s="3" customFormat="1" ht="50" customHeight="1" spans="1:22">
      <c r="A31" s="23">
        <v>28</v>
      </c>
      <c r="B31" s="34" t="s">
        <v>114</v>
      </c>
      <c r="C31" s="36" t="s">
        <v>143</v>
      </c>
      <c r="D31" s="36" t="s">
        <v>25</v>
      </c>
      <c r="E31" s="36" t="s">
        <v>47</v>
      </c>
      <c r="F31" s="56" t="s">
        <v>78</v>
      </c>
      <c r="G31" s="34" t="s">
        <v>168</v>
      </c>
      <c r="H31" s="57" t="s">
        <v>169</v>
      </c>
      <c r="I31" s="58" t="s">
        <v>143</v>
      </c>
      <c r="J31" s="47">
        <f t="shared" si="0"/>
        <v>420</v>
      </c>
      <c r="K31" s="50">
        <v>0</v>
      </c>
      <c r="L31" s="50">
        <f t="shared" si="1"/>
        <v>420</v>
      </c>
      <c r="M31" s="50">
        <v>0</v>
      </c>
      <c r="N31" s="50">
        <v>0</v>
      </c>
      <c r="O31" s="50">
        <v>420</v>
      </c>
      <c r="P31" s="51">
        <v>0</v>
      </c>
      <c r="Q31" s="34" t="s">
        <v>170</v>
      </c>
      <c r="R31" s="29" t="s">
        <v>171</v>
      </c>
      <c r="S31" s="28">
        <v>2025.12</v>
      </c>
      <c r="T31" s="30" t="s">
        <v>32</v>
      </c>
      <c r="U31" s="31" t="s">
        <v>33</v>
      </c>
      <c r="V31" s="32" t="s">
        <v>34</v>
      </c>
    </row>
    <row r="32" s="3" customFormat="1" ht="50" customHeight="1" spans="1:22">
      <c r="A32" s="23">
        <v>29</v>
      </c>
      <c r="B32" s="34" t="s">
        <v>114</v>
      </c>
      <c r="C32" s="49" t="s">
        <v>139</v>
      </c>
      <c r="D32" s="49" t="s">
        <v>172</v>
      </c>
      <c r="E32" s="49" t="s">
        <v>173</v>
      </c>
      <c r="F32" s="52" t="s">
        <v>174</v>
      </c>
      <c r="G32" s="34" t="s">
        <v>175</v>
      </c>
      <c r="H32" s="57" t="s">
        <v>176</v>
      </c>
      <c r="I32" s="53" t="s">
        <v>139</v>
      </c>
      <c r="J32" s="59">
        <f t="shared" si="0"/>
        <v>249.4936</v>
      </c>
      <c r="K32" s="50">
        <v>0</v>
      </c>
      <c r="L32" s="50">
        <f t="shared" si="1"/>
        <v>249.4936</v>
      </c>
      <c r="M32" s="50">
        <v>0</v>
      </c>
      <c r="N32" s="50">
        <v>0</v>
      </c>
      <c r="O32" s="50">
        <f>330-80.5064</f>
        <v>249.4936</v>
      </c>
      <c r="P32" s="51">
        <v>0</v>
      </c>
      <c r="Q32" s="34" t="s">
        <v>177</v>
      </c>
      <c r="R32" s="29" t="s">
        <v>178</v>
      </c>
      <c r="S32" s="28">
        <v>2025.12</v>
      </c>
      <c r="T32" s="30" t="s">
        <v>32</v>
      </c>
      <c r="U32" s="31" t="s">
        <v>33</v>
      </c>
      <c r="V32" s="32" t="s">
        <v>34</v>
      </c>
    </row>
    <row r="33" s="1" customFormat="1" ht="50" customHeight="1" spans="1:22">
      <c r="A33" s="23">
        <v>30</v>
      </c>
      <c r="B33" s="34" t="s">
        <v>114</v>
      </c>
      <c r="C33" s="49" t="s">
        <v>179</v>
      </c>
      <c r="D33" s="35" t="s">
        <v>25</v>
      </c>
      <c r="E33" s="35" t="s">
        <v>26</v>
      </c>
      <c r="F33" s="35" t="s">
        <v>115</v>
      </c>
      <c r="G33" s="34" t="s">
        <v>180</v>
      </c>
      <c r="H33" s="60" t="s">
        <v>181</v>
      </c>
      <c r="I33" s="53" t="s">
        <v>87</v>
      </c>
      <c r="J33" s="47">
        <f t="shared" si="0"/>
        <v>435.07</v>
      </c>
      <c r="K33" s="50">
        <v>0</v>
      </c>
      <c r="L33" s="50">
        <f t="shared" si="1"/>
        <v>435.07</v>
      </c>
      <c r="M33" s="50">
        <v>0</v>
      </c>
      <c r="N33" s="50">
        <v>0</v>
      </c>
      <c r="O33" s="50">
        <v>435.07</v>
      </c>
      <c r="P33" s="51">
        <v>0</v>
      </c>
      <c r="Q33" s="34" t="s">
        <v>182</v>
      </c>
      <c r="R33" s="29" t="s">
        <v>183</v>
      </c>
      <c r="S33" s="28">
        <v>2025.12</v>
      </c>
      <c r="T33" s="30" t="s">
        <v>32</v>
      </c>
      <c r="U33" s="31" t="s">
        <v>33</v>
      </c>
      <c r="V33" s="32" t="s">
        <v>34</v>
      </c>
    </row>
    <row r="34" s="1" customFormat="1" ht="50" customHeight="1" spans="1:22">
      <c r="A34" s="23">
        <v>31</v>
      </c>
      <c r="B34" s="34" t="s">
        <v>114</v>
      </c>
      <c r="C34" s="49" t="s">
        <v>143</v>
      </c>
      <c r="D34" s="35" t="s">
        <v>172</v>
      </c>
      <c r="E34" s="35" t="s">
        <v>173</v>
      </c>
      <c r="F34" s="35" t="s">
        <v>174</v>
      </c>
      <c r="G34" s="34" t="s">
        <v>184</v>
      </c>
      <c r="H34" s="60" t="s">
        <v>185</v>
      </c>
      <c r="I34" s="61" t="s">
        <v>186</v>
      </c>
      <c r="J34" s="47">
        <f t="shared" si="0"/>
        <v>347.6</v>
      </c>
      <c r="K34" s="50">
        <v>0</v>
      </c>
      <c r="L34" s="50">
        <f t="shared" si="1"/>
        <v>347.6</v>
      </c>
      <c r="M34" s="50">
        <v>0</v>
      </c>
      <c r="N34" s="50">
        <v>0</v>
      </c>
      <c r="O34" s="50">
        <v>0</v>
      </c>
      <c r="P34" s="51">
        <f>395-47.4</f>
        <v>347.6</v>
      </c>
      <c r="Q34" s="34" t="s">
        <v>170</v>
      </c>
      <c r="R34" s="29" t="s">
        <v>187</v>
      </c>
      <c r="S34" s="29" t="s">
        <v>188</v>
      </c>
      <c r="T34" s="30" t="s">
        <v>32</v>
      </c>
      <c r="U34" s="31" t="s">
        <v>33</v>
      </c>
      <c r="V34" s="32" t="s">
        <v>34</v>
      </c>
    </row>
    <row r="35" s="3" customFormat="1" ht="66" customHeight="1" spans="1:22">
      <c r="A35" s="23">
        <v>32</v>
      </c>
      <c r="B35" s="34" t="s">
        <v>114</v>
      </c>
      <c r="C35" s="49" t="s">
        <v>179</v>
      </c>
      <c r="D35" s="35" t="s">
        <v>172</v>
      </c>
      <c r="E35" s="35" t="s">
        <v>173</v>
      </c>
      <c r="F35" s="35" t="s">
        <v>174</v>
      </c>
      <c r="G35" s="34" t="s">
        <v>189</v>
      </c>
      <c r="H35" s="57" t="s">
        <v>190</v>
      </c>
      <c r="I35" s="53" t="s">
        <v>87</v>
      </c>
      <c r="J35" s="47">
        <f t="shared" si="0"/>
        <v>288.61836</v>
      </c>
      <c r="K35" s="50">
        <f>7.8</f>
        <v>7.8</v>
      </c>
      <c r="L35" s="50">
        <f t="shared" si="1"/>
        <v>280.81836</v>
      </c>
      <c r="M35" s="50">
        <v>0</v>
      </c>
      <c r="N35" s="50">
        <f>6.93596</f>
        <v>6.93596</v>
      </c>
      <c r="O35" s="50">
        <f>40+80.5064</f>
        <v>120.5064</v>
      </c>
      <c r="P35" s="51">
        <f>87+47.4+14.95+4.026</f>
        <v>153.376</v>
      </c>
      <c r="Q35" s="34" t="s">
        <v>191</v>
      </c>
      <c r="R35" s="29" t="s">
        <v>192</v>
      </c>
      <c r="S35" s="28">
        <v>20260630</v>
      </c>
      <c r="T35" s="30" t="s">
        <v>165</v>
      </c>
      <c r="U35" s="31" t="s">
        <v>193</v>
      </c>
      <c r="V35" s="32" t="s">
        <v>194</v>
      </c>
    </row>
    <row r="36" s="4" customFormat="1" ht="28" customHeight="1" spans="1:22">
      <c r="A36" s="12" t="s">
        <v>195</v>
      </c>
      <c r="B36" s="12"/>
      <c r="C36" s="12"/>
      <c r="D36" s="12"/>
      <c r="E36" s="12"/>
      <c r="F36" s="12"/>
      <c r="G36" s="12"/>
      <c r="H36" s="12"/>
      <c r="I36" s="30"/>
      <c r="J36" s="30">
        <f t="shared" ref="J36:P36" si="3">SUM(J4:J35)</f>
        <v>6371.26</v>
      </c>
      <c r="K36" s="30">
        <f t="shared" si="3"/>
        <v>125</v>
      </c>
      <c r="L36" s="30">
        <f t="shared" si="3"/>
        <v>6246.26</v>
      </c>
      <c r="M36" s="30">
        <f t="shared" si="3"/>
        <v>1120</v>
      </c>
      <c r="N36" s="30">
        <f t="shared" si="3"/>
        <v>2454</v>
      </c>
      <c r="O36" s="30">
        <f t="shared" si="3"/>
        <v>1659</v>
      </c>
      <c r="P36" s="62">
        <f t="shared" si="3"/>
        <v>1013.26</v>
      </c>
      <c r="Q36" s="63"/>
      <c r="R36" s="63"/>
      <c r="S36" s="63"/>
      <c r="T36" s="30"/>
      <c r="U36" s="30"/>
      <c r="V36" s="30"/>
    </row>
  </sheetData>
  <autoFilter xmlns:etc="http://www.wps.cn/officeDocument/2017/etCustomData" ref="A3:V36" etc:filterBottomFollowUsedRange="0">
    <extLst/>
  </autoFilter>
  <mergeCells count="18">
    <mergeCell ref="A1:Q1"/>
    <mergeCell ref="J2:P2"/>
    <mergeCell ref="A36:G36"/>
    <mergeCell ref="A2:A3"/>
    <mergeCell ref="B2:B3"/>
    <mergeCell ref="C2:C3"/>
    <mergeCell ref="D2:D3"/>
    <mergeCell ref="E2:E3"/>
    <mergeCell ref="F2:F3"/>
    <mergeCell ref="G2:G3"/>
    <mergeCell ref="H2:H3"/>
    <mergeCell ref="I2:I3"/>
    <mergeCell ref="Q2:Q3"/>
    <mergeCell ref="R2:R3"/>
    <mergeCell ref="S2:S3"/>
    <mergeCell ref="T2:T3"/>
    <mergeCell ref="U2:U3"/>
    <mergeCell ref="V2:V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lx</dc:creator>
  <cp:lastModifiedBy>lx</cp:lastModifiedBy>
  <dcterms:created xsi:type="dcterms:W3CDTF">2025-12-26T06:13:00Z</dcterms:created>
  <dcterms:modified xsi:type="dcterms:W3CDTF">2025-12-26T08:07:16Z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7CADC2875A0446DEA4B2ACCF9112C5B3_11</vt:lpwstr>
  </property>
  <property fmtid="{D5CDD505-2E9C-101B-9397-08002B2CF9AE}" pid="3" name="KSOProductBuildVer">
    <vt:lpwstr>2052-12.1.0.24034</vt:lpwstr>
  </property>
  <property fmtid="{D5CDD505-2E9C-101B-9397-08002B2CF9AE}" pid="4" name="CalculationRule">
    <vt:i4>1</vt:i4>
  </property>
</Properties>
</file>